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n5al-fs01\Shares\0130_財務課\02契約係\◇ＷＴＯ\◇電力\R030401\005公告\②国見\"/>
    </mc:Choice>
  </mc:AlternateContent>
  <bookViews>
    <workbookView xWindow="540" yWindow="-15" windowWidth="9585" windowHeight="5835" tabRatio="638"/>
  </bookViews>
  <sheets>
    <sheet name="入札金額積算内訳書" sheetId="8" r:id="rId1"/>
    <sheet name="契約書明細" sheetId="27" r:id="rId2"/>
    <sheet name="金抜き＿契約書明細" sheetId="30" r:id="rId3"/>
  </sheets>
  <definedNames>
    <definedName name="_xlnm.Print_Area" localSheetId="2">金抜き＿契約書明細!$A$1:$K$43</definedName>
    <definedName name="_xlnm.Print_Area" localSheetId="1">契約書明細!$A$1:$K$43</definedName>
    <definedName name="_xlnm.Print_Area" localSheetId="0">入札金額積算内訳書!$A$4:$Q$103</definedName>
    <definedName name="_xlnm.Print_Titles" localSheetId="2">金抜き＿契約書明細!$1:$6</definedName>
    <definedName name="_xlnm.Print_Titles" localSheetId="1">契約書明細!$1:$6</definedName>
    <definedName name="単価＿施設1">入札金額積算内訳書!$P$23:$P$28</definedName>
    <definedName name="単価＿施設10" localSheetId="2">入札金額積算内訳書!#REF!</definedName>
    <definedName name="単価＿施設10">入札金額積算内訳書!#REF!</definedName>
    <definedName name="単価＿施設11" localSheetId="2">入札金額積算内訳書!#REF!</definedName>
    <definedName name="単価＿施設11">入札金額積算内訳書!#REF!</definedName>
    <definedName name="単価＿施設12" localSheetId="2">入札金額積算内訳書!#REF!</definedName>
    <definedName name="単価＿施設12">入札金額積算内訳書!#REF!</definedName>
    <definedName name="単価＿施設13" localSheetId="2">入札金額積算内訳書!#REF!</definedName>
    <definedName name="単価＿施設13">入札金額積算内訳書!#REF!</definedName>
    <definedName name="単価＿施設14" localSheetId="2">入札金額積算内訳書!#REF!</definedName>
    <definedName name="単価＿施設14">入札金額積算内訳書!#REF!</definedName>
    <definedName name="単価＿施設15" localSheetId="2">入札金額積算内訳書!#REF!</definedName>
    <definedName name="単価＿施設15">入札金額積算内訳書!#REF!</definedName>
    <definedName name="単価＿施設16" localSheetId="2">入札金額積算内訳書!#REF!</definedName>
    <definedName name="単価＿施設16">入札金額積算内訳書!#REF!</definedName>
    <definedName name="単価＿施設17" localSheetId="2">入札金額積算内訳書!#REF!</definedName>
    <definedName name="単価＿施設17">入札金額積算内訳書!#REF!</definedName>
    <definedName name="単価＿施設2">入札金額積算内訳書!$P$47:$P$52</definedName>
    <definedName name="単価＿施設3">入札金額積算内訳書!$P$73:$P$76</definedName>
    <definedName name="単価＿施設4" localSheetId="2">入札金額積算内訳書!#REF!</definedName>
    <definedName name="単価＿施設4">入札金額積算内訳書!#REF!</definedName>
    <definedName name="単価＿施設5" localSheetId="2">入札金額積算内訳書!#REF!</definedName>
    <definedName name="単価＿施設5">入札金額積算内訳書!#REF!</definedName>
    <definedName name="単価＿施設6" localSheetId="2">入札金額積算内訳書!#REF!</definedName>
    <definedName name="単価＿施設6">入札金額積算内訳書!#REF!</definedName>
    <definedName name="単価＿施設7" localSheetId="2">入札金額積算内訳書!#REF!</definedName>
    <definedName name="単価＿施設7">入札金額積算内訳書!#REF!</definedName>
    <definedName name="単価＿施設8" localSheetId="2">入札金額積算内訳書!#REF!</definedName>
    <definedName name="単価＿施設8">入札金額積算内訳書!#REF!</definedName>
    <definedName name="単価＿施設9" localSheetId="2">入札金額積算内訳書!#REF!</definedName>
    <definedName name="単価＿施設9">入札金額積算内訳書!#REF!</definedName>
    <definedName name="電力量＿施設1">入札金額積算内訳書!$D$12:$O$12</definedName>
    <definedName name="電力量＿施設10" localSheetId="2">入札金額積算内訳書!#REF!</definedName>
    <definedName name="電力量＿施設10">入札金額積算内訳書!#REF!</definedName>
    <definedName name="電力量＿施設11" localSheetId="2">入札金額積算内訳書!#REF!</definedName>
    <definedName name="電力量＿施設11">入札金額積算内訳書!#REF!</definedName>
    <definedName name="電力量＿施設12" localSheetId="2">入札金額積算内訳書!#REF!</definedName>
    <definedName name="電力量＿施設12">入札金額積算内訳書!#REF!</definedName>
    <definedName name="電力量＿施設13" localSheetId="2">入札金額積算内訳書!#REF!</definedName>
    <definedName name="電力量＿施設13">入札金額積算内訳書!#REF!</definedName>
    <definedName name="電力量＿施設14" localSheetId="2">入札金額積算内訳書!#REF!</definedName>
    <definedName name="電力量＿施設14">入札金額積算内訳書!#REF!</definedName>
    <definedName name="電力量＿施設15" localSheetId="2">入札金額積算内訳書!#REF!</definedName>
    <definedName name="電力量＿施設15">入札金額積算内訳書!#REF!</definedName>
    <definedName name="電力量＿施設16" localSheetId="2">入札金額積算内訳書!#REF!</definedName>
    <definedName name="電力量＿施設16">入札金額積算内訳書!#REF!</definedName>
    <definedName name="電力量＿施設17" localSheetId="2">入札金額積算内訳書!#REF!</definedName>
    <definedName name="電力量＿施設17">入札金額積算内訳書!#REF!</definedName>
    <definedName name="電力量＿施設2">入札金額積算内訳書!$D$36:$O$36</definedName>
    <definedName name="電力量＿施設3">入札金額積算内訳書!$D$63:$O$63</definedName>
    <definedName name="電力量＿施設4" localSheetId="2">入札金額積算内訳書!#REF!</definedName>
    <definedName name="電力量＿施設4">入札金額積算内訳書!#REF!</definedName>
    <definedName name="電力量＿施設5" localSheetId="2">入札金額積算内訳書!#REF!</definedName>
    <definedName name="電力量＿施設5">入札金額積算内訳書!#REF!</definedName>
    <definedName name="電力量＿施設6" localSheetId="2">入札金額積算内訳書!#REF!</definedName>
    <definedName name="電力量＿施設6">入札金額積算内訳書!#REF!</definedName>
    <definedName name="電力量＿施設7" localSheetId="2">入札金額積算内訳書!#REF!</definedName>
    <definedName name="電力量＿施設7">入札金額積算内訳書!#REF!</definedName>
    <definedName name="電力量＿施設8" localSheetId="2">入札金額積算内訳書!#REF!</definedName>
    <definedName name="電力量＿施設8">入札金額積算内訳書!#REF!</definedName>
    <definedName name="電力量＿施設9" localSheetId="2">入札金額積算内訳書!#REF!</definedName>
    <definedName name="電力量＿施設9">入札金額積算内訳書!#REF!</definedName>
  </definedNames>
  <calcPr calcId="162913"/>
</workbook>
</file>

<file path=xl/calcChain.xml><?xml version="1.0" encoding="utf-8"?>
<calcChain xmlns="http://schemas.openxmlformats.org/spreadsheetml/2006/main">
  <c r="M92" i="8" l="1"/>
  <c r="H39" i="27"/>
  <c r="H38" i="27"/>
  <c r="H41" i="27"/>
  <c r="O89" i="8" l="1"/>
  <c r="H26" i="27"/>
  <c r="H13" i="27"/>
  <c r="H15" i="27"/>
  <c r="H22" i="27"/>
  <c r="H25" i="27"/>
  <c r="H14" i="27"/>
  <c r="H30" i="27"/>
  <c r="H9" i="27"/>
  <c r="H27" i="27"/>
  <c r="H12" i="27"/>
  <c r="H28" i="27"/>
  <c r="H35" i="27"/>
  <c r="H17" i="27"/>
  <c r="B82" i="8" l="1"/>
  <c r="V60" i="8"/>
  <c r="V33" i="8"/>
  <c r="V51" i="8" s="1"/>
  <c r="V9" i="8"/>
  <c r="V27" i="8" s="1"/>
  <c r="O50" i="8" l="1"/>
  <c r="F51" i="8"/>
  <c r="K51" i="8"/>
  <c r="K27" i="8"/>
  <c r="O24" i="8"/>
  <c r="E27" i="8"/>
  <c r="K50" i="8"/>
  <c r="E50" i="8"/>
  <c r="O75" i="8"/>
  <c r="N48" i="8"/>
  <c r="I48" i="8"/>
  <c r="G74" i="8"/>
  <c r="H48" i="8"/>
  <c r="E51" i="8"/>
  <c r="M75" i="8"/>
  <c r="E26" i="8"/>
  <c r="H74" i="8"/>
  <c r="F50" i="8"/>
  <c r="D26" i="8"/>
  <c r="M27" i="8"/>
  <c r="F27" i="8"/>
  <c r="I51" i="8"/>
  <c r="D27" i="8"/>
  <c r="R36" i="8"/>
  <c r="R37" i="8"/>
  <c r="D50" i="8"/>
  <c r="M24" i="8"/>
  <c r="H49" i="8"/>
  <c r="F48" i="8"/>
  <c r="L48" i="8"/>
  <c r="K48" i="8"/>
  <c r="M85" i="8"/>
  <c r="H85" i="8"/>
  <c r="O27" i="8"/>
  <c r="N26" i="8"/>
  <c r="K75" i="8"/>
  <c r="L51" i="8"/>
  <c r="F24" i="8"/>
  <c r="R64" i="8"/>
  <c r="R63" i="8"/>
  <c r="K24" i="8"/>
  <c r="D51" i="8"/>
  <c r="O51" i="8"/>
  <c r="E48" i="8"/>
  <c r="F85" i="8"/>
  <c r="G25" i="8"/>
  <c r="N51" i="8"/>
  <c r="G48" i="8"/>
  <c r="H51" i="8"/>
  <c r="L27" i="8"/>
  <c r="G85" i="8"/>
  <c r="E24" i="8"/>
  <c r="H24" i="8"/>
  <c r="L24" i="8"/>
  <c r="J48" i="8"/>
  <c r="H27" i="8"/>
  <c r="L50" i="8"/>
  <c r="I49" i="8"/>
  <c r="J50" i="8"/>
  <c r="O85" i="8"/>
  <c r="M50" i="8"/>
  <c r="M26" i="8"/>
  <c r="I24" i="8"/>
  <c r="I27" i="8"/>
  <c r="D24" i="8"/>
  <c r="O26" i="8"/>
  <c r="M51" i="8"/>
  <c r="F75" i="8"/>
  <c r="O48" i="8"/>
  <c r="L75" i="8"/>
  <c r="I74" i="8"/>
  <c r="K85" i="8"/>
  <c r="L26" i="8"/>
  <c r="J26" i="8"/>
  <c r="J51" i="8"/>
  <c r="H25" i="8"/>
  <c r="N50" i="8"/>
  <c r="D75" i="8"/>
  <c r="J75" i="8"/>
  <c r="G27" i="8"/>
  <c r="E85" i="8"/>
  <c r="D85" i="8"/>
  <c r="R12" i="8"/>
  <c r="R13" i="8"/>
  <c r="G24" i="8"/>
  <c r="I25" i="8"/>
  <c r="N24" i="8"/>
  <c r="K26" i="8"/>
  <c r="L85" i="8"/>
  <c r="J24" i="8"/>
  <c r="N85" i="8"/>
  <c r="J85" i="8"/>
  <c r="M48" i="8"/>
  <c r="G51" i="8"/>
  <c r="I85" i="8"/>
  <c r="G49" i="8"/>
  <c r="J27" i="8"/>
  <c r="D48" i="8"/>
  <c r="F26" i="8"/>
  <c r="E75" i="8"/>
  <c r="N75" i="8"/>
  <c r="N27" i="8"/>
  <c r="R65" i="8" l="1"/>
  <c r="R14" i="8"/>
  <c r="P85" i="8"/>
  <c r="P89" i="8" s="1"/>
  <c r="R38" i="8"/>
  <c r="I73" i="8" l="1"/>
  <c r="I76" i="8"/>
  <c r="I77" i="8" s="1"/>
  <c r="G73" i="8"/>
  <c r="G76" i="8"/>
  <c r="D73" i="8"/>
  <c r="D76" i="8"/>
  <c r="D77" i="8" s="1"/>
  <c r="N86" i="8"/>
  <c r="N23" i="8"/>
  <c r="N28" i="8"/>
  <c r="J86" i="8"/>
  <c r="J28" i="8"/>
  <c r="J23" i="8"/>
  <c r="E86" i="8"/>
  <c r="E28" i="8"/>
  <c r="E23" i="8"/>
  <c r="F52" i="8"/>
  <c r="F47" i="8"/>
  <c r="I47" i="8"/>
  <c r="I52" i="8"/>
  <c r="N52" i="8"/>
  <c r="N47" i="8"/>
  <c r="H73" i="8"/>
  <c r="H76" i="8"/>
  <c r="O73" i="8"/>
  <c r="O76" i="8"/>
  <c r="N76" i="8"/>
  <c r="N73" i="8"/>
  <c r="H86" i="8"/>
  <c r="H23" i="8"/>
  <c r="H28" i="8"/>
  <c r="D23" i="8"/>
  <c r="D86" i="8"/>
  <c r="D28" i="8"/>
  <c r="L23" i="8"/>
  <c r="L28" i="8"/>
  <c r="L86" i="8"/>
  <c r="E52" i="8"/>
  <c r="E47" i="8"/>
  <c r="J52" i="8"/>
  <c r="J47" i="8"/>
  <c r="K52" i="8"/>
  <c r="K47" i="8"/>
  <c r="M73" i="8"/>
  <c r="M76" i="8"/>
  <c r="F76" i="8"/>
  <c r="F73" i="8"/>
  <c r="E76" i="8"/>
  <c r="E73" i="8"/>
  <c r="I23" i="8"/>
  <c r="I86" i="8"/>
  <c r="I28" i="8"/>
  <c r="M28" i="8"/>
  <c r="M23" i="8"/>
  <c r="M86" i="8"/>
  <c r="O86" i="8"/>
  <c r="O28" i="8"/>
  <c r="O23" i="8"/>
  <c r="O52" i="8"/>
  <c r="O47" i="8"/>
  <c r="L52" i="8"/>
  <c r="L47" i="8"/>
  <c r="D52" i="8"/>
  <c r="D47" i="8"/>
  <c r="L76" i="8"/>
  <c r="L73" i="8"/>
  <c r="K73" i="8"/>
  <c r="K76" i="8"/>
  <c r="J76" i="8"/>
  <c r="J73" i="8"/>
  <c r="F23" i="8"/>
  <c r="F28" i="8"/>
  <c r="F86" i="8"/>
  <c r="K28" i="8"/>
  <c r="K86" i="8"/>
  <c r="K23" i="8"/>
  <c r="G86" i="8"/>
  <c r="G23" i="8"/>
  <c r="G28" i="8"/>
  <c r="M47" i="8"/>
  <c r="M52" i="8"/>
  <c r="H52" i="8"/>
  <c r="H47" i="8"/>
  <c r="G47" i="8"/>
  <c r="G52" i="8"/>
  <c r="O77" i="8" l="1"/>
  <c r="K29" i="8"/>
  <c r="G53" i="8"/>
  <c r="M53" i="8"/>
  <c r="D53" i="8"/>
  <c r="O53" i="8"/>
  <c r="E77" i="8"/>
  <c r="J53" i="8"/>
  <c r="J77" i="8"/>
  <c r="L53" i="8"/>
  <c r="F77" i="8"/>
  <c r="E53" i="8"/>
  <c r="E29" i="8"/>
  <c r="L77" i="8"/>
  <c r="K53" i="8"/>
  <c r="G29" i="8"/>
  <c r="I29" i="8"/>
  <c r="L29" i="8"/>
  <c r="L87" i="8" s="1"/>
  <c r="H77" i="8"/>
  <c r="I53" i="8"/>
  <c r="G77" i="8"/>
  <c r="H53" i="8"/>
  <c r="H29" i="8"/>
  <c r="N77" i="8"/>
  <c r="J29" i="8"/>
  <c r="D29" i="8"/>
  <c r="F29" i="8"/>
  <c r="K77" i="8"/>
  <c r="O29" i="8"/>
  <c r="M29" i="8"/>
  <c r="M77" i="8"/>
  <c r="P86" i="8"/>
  <c r="N53" i="8"/>
  <c r="F53" i="8"/>
  <c r="N29" i="8"/>
  <c r="P78" i="8" l="1"/>
  <c r="O87" i="8"/>
  <c r="F87" i="8"/>
  <c r="G87" i="8"/>
  <c r="E87" i="8"/>
  <c r="N87" i="8"/>
  <c r="H87" i="8"/>
  <c r="P77" i="8"/>
  <c r="K87" i="8"/>
  <c r="J87" i="8"/>
  <c r="P53" i="8"/>
  <c r="I87" i="8"/>
  <c r="M87" i="8"/>
  <c r="P54" i="8"/>
  <c r="D87" i="8"/>
  <c r="P29" i="8"/>
  <c r="P30" i="8"/>
  <c r="R78" i="8" l="1"/>
  <c r="R54" i="8"/>
  <c r="P88" i="8"/>
  <c r="P87" i="8"/>
  <c r="R30" i="8"/>
  <c r="K91" i="8" l="1"/>
</calcChain>
</file>

<file path=xl/sharedStrings.xml><?xml version="1.0" encoding="utf-8"?>
<sst xmlns="http://schemas.openxmlformats.org/spreadsheetml/2006/main" count="398" uniqueCount="151">
  <si>
    <t>～</t>
    <phoneticPr fontId="6"/>
  </si>
  <si>
    <t>指定項目：予定値</t>
    <rPh sb="0" eb="2">
      <t>シテイ</t>
    </rPh>
    <rPh sb="2" eb="4">
      <t>コウモク</t>
    </rPh>
    <rPh sb="5" eb="7">
      <t>ヨテイ</t>
    </rPh>
    <rPh sb="7" eb="8">
      <t>チ</t>
    </rPh>
    <phoneticPr fontId="26"/>
  </si>
  <si>
    <t>算定要領</t>
    <rPh sb="0" eb="2">
      <t>サンテイ</t>
    </rPh>
    <rPh sb="2" eb="4">
      <t>ヨウリョウ</t>
    </rPh>
    <phoneticPr fontId="26"/>
  </si>
  <si>
    <t>合計</t>
    <rPh sb="0" eb="2">
      <t>ゴウケイ</t>
    </rPh>
    <phoneticPr fontId="26"/>
  </si>
  <si>
    <t>a</t>
    <phoneticPr fontId="26"/>
  </si>
  <si>
    <t>b</t>
    <phoneticPr fontId="26"/>
  </si>
  <si>
    <t>c</t>
    <phoneticPr fontId="26"/>
  </si>
  <si>
    <t>d</t>
    <phoneticPr fontId="26"/>
  </si>
  <si>
    <t>使用電力料金の算定区分</t>
    <rPh sb="0" eb="2">
      <t>シヨウ</t>
    </rPh>
    <rPh sb="2" eb="4">
      <t>デンリョク</t>
    </rPh>
    <rPh sb="4" eb="6">
      <t>リョウキン</t>
    </rPh>
    <rPh sb="7" eb="9">
      <t>サンテイ</t>
    </rPh>
    <rPh sb="9" eb="11">
      <t>クブン</t>
    </rPh>
    <phoneticPr fontId="26"/>
  </si>
  <si>
    <t>使用電力料金の算定明細</t>
    <rPh sb="0" eb="2">
      <t>シヨウ</t>
    </rPh>
    <rPh sb="2" eb="4">
      <t>デンリョク</t>
    </rPh>
    <rPh sb="4" eb="6">
      <t>リョウキン</t>
    </rPh>
    <rPh sb="7" eb="9">
      <t>サンテイ</t>
    </rPh>
    <rPh sb="9" eb="11">
      <t>メイサイ</t>
    </rPh>
    <phoneticPr fontId="26"/>
  </si>
  <si>
    <t>≪留意事項≫</t>
    <rPh sb="1" eb="3">
      <t>リュウイ</t>
    </rPh>
    <rPh sb="3" eb="5">
      <t>ジコウ</t>
    </rPh>
    <phoneticPr fontId="9"/>
  </si>
  <si>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9"/>
  </si>
  <si>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9"/>
  </si>
  <si>
    <t>令和２年</t>
    <rPh sb="0" eb="2">
      <t>レイワ</t>
    </rPh>
    <rPh sb="3" eb="4">
      <t>ネン</t>
    </rPh>
    <phoneticPr fontId="26"/>
  </si>
  <si>
    <t>４月</t>
    <rPh sb="1" eb="2">
      <t>ガツ</t>
    </rPh>
    <phoneticPr fontId="6"/>
  </si>
  <si>
    <t>５月</t>
  </si>
  <si>
    <t>６月</t>
  </si>
  <si>
    <t>７月</t>
  </si>
  <si>
    <t>８月</t>
  </si>
  <si>
    <t>９月</t>
  </si>
  <si>
    <t>１０月</t>
  </si>
  <si>
    <t>１１月</t>
  </si>
  <si>
    <t>１２月</t>
  </si>
  <si>
    <t>１月</t>
    <rPh sb="1" eb="2">
      <t>ガツ</t>
    </rPh>
    <phoneticPr fontId="6"/>
  </si>
  <si>
    <t>２月</t>
    <rPh sb="1" eb="2">
      <t>ガツ</t>
    </rPh>
    <phoneticPr fontId="6"/>
  </si>
  <si>
    <t>３月</t>
    <rPh sb="1" eb="2">
      <t>ガツ</t>
    </rPh>
    <phoneticPr fontId="6"/>
  </si>
  <si>
    <t>備考</t>
    <rPh sb="0" eb="2">
      <t>ビコウ</t>
    </rPh>
    <phoneticPr fontId="26"/>
  </si>
  <si>
    <t>e</t>
    <phoneticPr fontId="26"/>
  </si>
  <si>
    <t>f</t>
    <phoneticPr fontId="26"/>
  </si>
  <si>
    <t>h=d*右欄単価</t>
    <phoneticPr fontId="26"/>
  </si>
  <si>
    <t>i=e*右欄単価</t>
    <phoneticPr fontId="26"/>
  </si>
  <si>
    <t>ピーク使用量 (kWh)</t>
    <rPh sb="3" eb="5">
      <t>シヨウ</t>
    </rPh>
    <rPh sb="5" eb="6">
      <t>リョウ</t>
    </rPh>
    <phoneticPr fontId="26"/>
  </si>
  <si>
    <t>昼間使用量 (kWh)</t>
    <phoneticPr fontId="26"/>
  </si>
  <si>
    <t>夜間使用量 (kWh)</t>
    <phoneticPr fontId="26"/>
  </si>
  <si>
    <t>基本料金 (円)</t>
    <rPh sb="6" eb="7">
      <t>エン</t>
    </rPh>
    <phoneticPr fontId="26"/>
  </si>
  <si>
    <t>ピーク料金 (円)</t>
    <phoneticPr fontId="26"/>
  </si>
  <si>
    <t>夜間料金 (円)</t>
    <phoneticPr fontId="26"/>
  </si>
  <si>
    <t>使用電力料 (円)</t>
    <rPh sb="0" eb="2">
      <t>シヨウ</t>
    </rPh>
    <rPh sb="2" eb="4">
      <t>デンリョク</t>
    </rPh>
    <rPh sb="4" eb="5">
      <t>リョウ</t>
    </rPh>
    <rPh sb="7" eb="8">
      <t>エン</t>
    </rPh>
    <phoneticPr fontId="26"/>
  </si>
  <si>
    <t>予定使用電力量 ※(kWh)</t>
    <rPh sb="0" eb="2">
      <t>ヨテイ</t>
    </rPh>
    <rPh sb="2" eb="4">
      <t>シヨウ</t>
    </rPh>
    <rPh sb="4" eb="6">
      <t>デンリョク</t>
    </rPh>
    <rPh sb="6" eb="7">
      <t>リョウ</t>
    </rPh>
    <phoneticPr fontId="26"/>
  </si>
  <si>
    <t>予定使用電力量 (kWh)</t>
    <rPh sb="0" eb="2">
      <t>ヨテイ</t>
    </rPh>
    <rPh sb="2" eb="4">
      <t>シヨウ</t>
    </rPh>
    <rPh sb="4" eb="6">
      <t>デンリョク</t>
    </rPh>
    <rPh sb="6" eb="7">
      <t>リョウ</t>
    </rPh>
    <phoneticPr fontId="26"/>
  </si>
  <si>
    <t>予定契約電力 (kW)</t>
    <rPh sb="0" eb="2">
      <t>ヨテイ</t>
    </rPh>
    <rPh sb="2" eb="4">
      <t>ケイヤク</t>
    </rPh>
    <rPh sb="4" eb="6">
      <t>デンリョク</t>
    </rPh>
    <phoneticPr fontId="26"/>
  </si>
  <si>
    <t>年月</t>
    <rPh sb="0" eb="1">
      <t>ネン</t>
    </rPh>
    <rPh sb="1" eb="2">
      <t>ガツ</t>
    </rPh>
    <phoneticPr fontId="26"/>
  </si>
  <si>
    <t>単価入力欄(少数2位まで)</t>
    <rPh sb="0" eb="2">
      <t>タンカ</t>
    </rPh>
    <rPh sb="2" eb="4">
      <t>ニュウリョク</t>
    </rPh>
    <rPh sb="4" eb="5">
      <t>ラン</t>
    </rPh>
    <rPh sb="6" eb="8">
      <t>ショウスウ</t>
    </rPh>
    <rPh sb="9" eb="10">
      <t>イ</t>
    </rPh>
    <phoneticPr fontId="26"/>
  </si>
  <si>
    <t>※1　g=b*右欄単価*（1.85-c/100)【少数第3位以下切り捨て】</t>
    <phoneticPr fontId="6"/>
  </si>
  <si>
    <t>夏季料金 (円)</t>
    <rPh sb="0" eb="2">
      <t>カキ</t>
    </rPh>
    <phoneticPr fontId="26"/>
  </si>
  <si>
    <t>その他季料金 (円)</t>
    <rPh sb="2" eb="3">
      <t>タ</t>
    </rPh>
    <rPh sb="3" eb="4">
      <t>キ</t>
    </rPh>
    <rPh sb="4" eb="6">
      <t>リョウキン</t>
    </rPh>
    <phoneticPr fontId="26"/>
  </si>
  <si>
    <t>ｊ=e*右欄単価</t>
    <phoneticPr fontId="26"/>
  </si>
  <si>
    <t>k=f*右欄単価</t>
    <phoneticPr fontId="26"/>
  </si>
  <si>
    <t>設備容量：</t>
    <rPh sb="0" eb="2">
      <t>セツビ</t>
    </rPh>
    <rPh sb="2" eb="4">
      <t>ヨウリョウ</t>
    </rPh>
    <phoneticPr fontId="6"/>
  </si>
  <si>
    <t>契約電力(予定)：</t>
    <rPh sb="0" eb="2">
      <t>ケイヤク</t>
    </rPh>
    <rPh sb="2" eb="4">
      <t>デンリョク</t>
    </rPh>
    <rPh sb="5" eb="7">
      <t>ヨテイ</t>
    </rPh>
    <phoneticPr fontId="6"/>
  </si>
  <si>
    <t>非常用自家発電設備：</t>
    <rPh sb="0" eb="3">
      <t>ヒジョウヨウ</t>
    </rPh>
    <rPh sb="3" eb="5">
      <t>ジカ</t>
    </rPh>
    <rPh sb="5" eb="7">
      <t>ハツデン</t>
    </rPh>
    <rPh sb="7" eb="9">
      <t>セツビ</t>
    </rPh>
    <phoneticPr fontId="6"/>
  </si>
  <si>
    <t>常用自家発電設備：</t>
    <rPh sb="0" eb="2">
      <t>ジョウヨウ</t>
    </rPh>
    <rPh sb="2" eb="4">
      <t>ジカ</t>
    </rPh>
    <rPh sb="4" eb="6">
      <t>ハツデン</t>
    </rPh>
    <rPh sb="6" eb="8">
      <t>セツビ</t>
    </rPh>
    <phoneticPr fontId="6"/>
  </si>
  <si>
    <t>最大需要電力 (kW)</t>
    <rPh sb="0" eb="2">
      <t>サイダイ</t>
    </rPh>
    <rPh sb="2" eb="4">
      <t>ジュヨウ</t>
    </rPh>
    <rPh sb="4" eb="6">
      <t>デンリョク</t>
    </rPh>
    <phoneticPr fontId="26"/>
  </si>
  <si>
    <t>負荷率 (%)</t>
    <rPh sb="0" eb="2">
      <t>フカ</t>
    </rPh>
    <rPh sb="2" eb="3">
      <t>リツ</t>
    </rPh>
    <phoneticPr fontId="26"/>
  </si>
  <si>
    <t>g ※1</t>
    <phoneticPr fontId="6"/>
  </si>
  <si>
    <t>4～9月</t>
    <rPh sb="3" eb="4">
      <t>ガツ</t>
    </rPh>
    <phoneticPr fontId="6"/>
  </si>
  <si>
    <t>②</t>
    <phoneticPr fontId="6"/>
  </si>
  <si>
    <t>使用電力料合計 (円)　①</t>
    <rPh sb="0" eb="2">
      <t>シヨウ</t>
    </rPh>
    <rPh sb="2" eb="4">
      <t>デンリョク</t>
    </rPh>
    <rPh sb="4" eb="5">
      <t>リョウ</t>
    </rPh>
    <rPh sb="5" eb="6">
      <t>ゴウ</t>
    </rPh>
    <rPh sb="6" eb="7">
      <t>ケイ</t>
    </rPh>
    <rPh sb="9" eb="10">
      <t>エン</t>
    </rPh>
    <phoneticPr fontId="26"/>
  </si>
  <si>
    <t>（ 契約期間 使用電力料合計 ）</t>
    <rPh sb="2" eb="4">
      <t>ケイヤク</t>
    </rPh>
    <rPh sb="4" eb="6">
      <t>キカン</t>
    </rPh>
    <rPh sb="7" eb="9">
      <t>シヨウ</t>
    </rPh>
    <rPh sb="9" eb="11">
      <t>デンリョク</t>
    </rPh>
    <rPh sb="11" eb="12">
      <t>リョウ</t>
    </rPh>
    <rPh sb="12" eb="14">
      <t>ゴウケイ</t>
    </rPh>
    <phoneticPr fontId="26"/>
  </si>
  <si>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9"/>
  </si>
  <si>
    <r>
      <t>・ピーク時間とは，夏季の毎日13時から16時までとし，休日等</t>
    </r>
    <r>
      <rPr>
        <sz val="11"/>
        <rFont val="ＭＳ Ｐゴシック"/>
        <family val="3"/>
        <charset val="128"/>
      </rPr>
      <t>(※1)の該当する時間を除く。</t>
    </r>
    <rPh sb="4" eb="6">
      <t>ジカン</t>
    </rPh>
    <rPh sb="9" eb="11">
      <t>カキ</t>
    </rPh>
    <rPh sb="12" eb="14">
      <t>マイニチ</t>
    </rPh>
    <rPh sb="16" eb="17">
      <t>ジ</t>
    </rPh>
    <rPh sb="21" eb="22">
      <t>ジ</t>
    </rPh>
    <rPh sb="27" eb="29">
      <t>キュウジツ</t>
    </rPh>
    <rPh sb="29" eb="30">
      <t>トウ</t>
    </rPh>
    <rPh sb="35" eb="37">
      <t>ガイトウ</t>
    </rPh>
    <rPh sb="39" eb="41">
      <t>ジカン</t>
    </rPh>
    <rPh sb="42" eb="43">
      <t>ノゾ</t>
    </rPh>
    <phoneticPr fontId="9"/>
  </si>
  <si>
    <t>・昼間時間とは8時から22時までとし，ピーク時間及び休日等(※1)の該当する時間を除く。</t>
    <rPh sb="24" eb="25">
      <t>オヨ</t>
    </rPh>
    <rPh sb="26" eb="28">
      <t>キュウジツ</t>
    </rPh>
    <rPh sb="28" eb="29">
      <t>トウ</t>
    </rPh>
    <rPh sb="34" eb="36">
      <t>ガイトウ</t>
    </rPh>
    <rPh sb="38" eb="40">
      <t>ジカン</t>
    </rPh>
    <rPh sb="41" eb="42">
      <t>ノゾ</t>
    </rPh>
    <phoneticPr fontId="6"/>
  </si>
  <si>
    <t>・夜間時間とは，ピーク時間及び昼間時間以外とする。</t>
    <rPh sb="1" eb="3">
      <t>ヤカン</t>
    </rPh>
    <rPh sb="3" eb="5">
      <t>ジカン</t>
    </rPh>
    <rPh sb="11" eb="13">
      <t>ジカン</t>
    </rPh>
    <rPh sb="13" eb="14">
      <t>オヨ</t>
    </rPh>
    <rPh sb="15" eb="17">
      <t>ヒルマ</t>
    </rPh>
    <rPh sb="17" eb="19">
      <t>ジカン</t>
    </rPh>
    <rPh sb="19" eb="21">
      <t>イガイ</t>
    </rPh>
    <phoneticPr fontId="9"/>
  </si>
  <si>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9"/>
  </si>
  <si>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9"/>
  </si>
  <si>
    <t>1Y</t>
    <phoneticPr fontId="6"/>
  </si>
  <si>
    <t>0.5Y</t>
    <phoneticPr fontId="6"/>
  </si>
  <si>
    <t>※1　休日等とは，日曜日，「国民の祝日に関する法律」に規定する休日，1月2日，1月3日，1月4日，</t>
    <rPh sb="3" eb="5">
      <t>キュウジツ</t>
    </rPh>
    <rPh sb="5" eb="6">
      <t>トウ</t>
    </rPh>
    <rPh sb="9" eb="12">
      <t>ニチヨウビ</t>
    </rPh>
    <rPh sb="14" eb="16">
      <t>コクミン</t>
    </rPh>
    <rPh sb="17" eb="19">
      <t>シュクジツ</t>
    </rPh>
    <rPh sb="20" eb="21">
      <t>カン</t>
    </rPh>
    <rPh sb="23" eb="25">
      <t>ホウリツ</t>
    </rPh>
    <rPh sb="27" eb="29">
      <t>キテイ</t>
    </rPh>
    <rPh sb="31" eb="33">
      <t>キュウジツ</t>
    </rPh>
    <rPh sb="35" eb="36">
      <t>ガツ</t>
    </rPh>
    <rPh sb="37" eb="38">
      <t>ニチ</t>
    </rPh>
    <rPh sb="40" eb="41">
      <t>ガツ</t>
    </rPh>
    <rPh sb="42" eb="43">
      <t>ニチ</t>
    </rPh>
    <rPh sb="45" eb="46">
      <t>ガツ</t>
    </rPh>
    <rPh sb="47" eb="48">
      <t>ニチ</t>
    </rPh>
    <phoneticPr fontId="6"/>
  </si>
  <si>
    <t>　　　4月30日，5月1日，5月2日，12月29日，12月30日 及び 12月31日 をいう。</t>
    <rPh sb="4" eb="5">
      <t>ガツ</t>
    </rPh>
    <rPh sb="7" eb="8">
      <t>ニチ</t>
    </rPh>
    <rPh sb="10" eb="11">
      <t>ガツ</t>
    </rPh>
    <rPh sb="12" eb="13">
      <t>ニチ</t>
    </rPh>
    <rPh sb="15" eb="16">
      <t>ガツ</t>
    </rPh>
    <rPh sb="17" eb="18">
      <t>ニチ</t>
    </rPh>
    <rPh sb="21" eb="22">
      <t>ガツ</t>
    </rPh>
    <rPh sb="24" eb="25">
      <t>ニチ</t>
    </rPh>
    <rPh sb="28" eb="29">
      <t>ガツ</t>
    </rPh>
    <rPh sb="31" eb="32">
      <t>ニチ</t>
    </rPh>
    <rPh sb="33" eb="34">
      <t>オヨ</t>
    </rPh>
    <rPh sb="38" eb="39">
      <t>ガツ</t>
    </rPh>
    <rPh sb="41" eb="42">
      <t>ニチ</t>
    </rPh>
    <phoneticPr fontId="6"/>
  </si>
  <si>
    <t>契約電力(予定) (kW)</t>
    <rPh sb="0" eb="2">
      <t>ケイヤク</t>
    </rPh>
    <rPh sb="2" eb="4">
      <t>デンリョク</t>
    </rPh>
    <rPh sb="5" eb="7">
      <t>ヨテイ</t>
    </rPh>
    <phoneticPr fontId="26"/>
  </si>
  <si>
    <t>契約電力(実績) (kW)</t>
    <rPh sb="5" eb="7">
      <t>ジッセキ</t>
    </rPh>
    <phoneticPr fontId="6"/>
  </si>
  <si>
    <t>力率(予定) (％)</t>
    <rPh sb="0" eb="2">
      <t>リキリツ</t>
    </rPh>
    <rPh sb="3" eb="5">
      <t>ヨテイ</t>
    </rPh>
    <phoneticPr fontId="26"/>
  </si>
  <si>
    <t>力率(実績) (％)</t>
    <rPh sb="0" eb="2">
      <t>リキリツ</t>
    </rPh>
    <rPh sb="3" eb="5">
      <t>ジッセキ</t>
    </rPh>
    <phoneticPr fontId="26"/>
  </si>
  <si>
    <t>契約電力(実績) (kW)</t>
    <rPh sb="0" eb="2">
      <t>ケイヤク</t>
    </rPh>
    <rPh sb="2" eb="4">
      <t>デンリョク</t>
    </rPh>
    <rPh sb="5" eb="7">
      <t>ジッセキ</t>
    </rPh>
    <phoneticPr fontId="26"/>
  </si>
  <si>
    <t>《 　参考情報　 》</t>
    <rPh sb="3" eb="5">
      <t>サンコウ</t>
    </rPh>
    <rPh sb="5" eb="7">
      <t>ジョウホウ</t>
    </rPh>
    <phoneticPr fontId="6"/>
  </si>
  <si>
    <t>電力量(kWh)</t>
    <rPh sb="0" eb="2">
      <t>デンリョク</t>
    </rPh>
    <rPh sb="2" eb="3">
      <t>リョウ</t>
    </rPh>
    <phoneticPr fontId="6"/>
  </si>
  <si>
    <t>期間</t>
    <rPh sb="0" eb="2">
      <t>キカン</t>
    </rPh>
    <phoneticPr fontId="6"/>
  </si>
  <si>
    <t>入札金額積算内訳書</t>
    <phoneticPr fontId="26"/>
  </si>
  <si>
    <t>入札金額積算内訳書</t>
    <phoneticPr fontId="26"/>
  </si>
  <si>
    <t>２年６ヶ月</t>
    <rPh sb="1" eb="2">
      <t>ネン</t>
    </rPh>
    <rPh sb="4" eb="5">
      <t>ゲツ</t>
    </rPh>
    <phoneticPr fontId="6"/>
  </si>
  <si>
    <t>宮床取水ポンプ場</t>
  </si>
  <si>
    <t>黒川郡大和町宮床字摺萩１９５－１</t>
  </si>
  <si>
    <t>国見排水処理棟</t>
  </si>
  <si>
    <t>施設番号</t>
    <rPh sb="0" eb="2">
      <t>シセツ</t>
    </rPh>
    <rPh sb="2" eb="4">
      <t>バンゴウ</t>
    </rPh>
    <phoneticPr fontId="6"/>
  </si>
  <si>
    <t>2019.8月
～2020.7月
実績</t>
    <rPh sb="6" eb="7">
      <t>ガツ</t>
    </rPh>
    <rPh sb="15" eb="16">
      <t>ガツ</t>
    </rPh>
    <rPh sb="17" eb="19">
      <t>ジッセキ</t>
    </rPh>
    <phoneticPr fontId="6"/>
  </si>
  <si>
    <t>2.5Y</t>
    <phoneticPr fontId="6"/>
  </si>
  <si>
    <t>円 (2.5Y)</t>
    <rPh sb="0" eb="1">
      <t>エン</t>
    </rPh>
    <phoneticPr fontId="6"/>
  </si>
  <si>
    <t>　　← 契約期間（２年６ヶ月） 使用電力料</t>
    <rPh sb="4" eb="6">
      <t>ケイヤク</t>
    </rPh>
    <rPh sb="6" eb="8">
      <t>キカン</t>
    </rPh>
    <rPh sb="10" eb="11">
      <t>ネン</t>
    </rPh>
    <rPh sb="13" eb="14">
      <t>ゲツ</t>
    </rPh>
    <rPh sb="16" eb="18">
      <t>シヨウ</t>
    </rPh>
    <rPh sb="18" eb="20">
      <t>デンリョク</t>
    </rPh>
    <rPh sb="20" eb="21">
      <t>リョウ</t>
    </rPh>
    <phoneticPr fontId="6"/>
  </si>
  <si>
    <t>（電力需給契約書　明細）</t>
    <rPh sb="1" eb="3">
      <t>デンリョク</t>
    </rPh>
    <rPh sb="3" eb="5">
      <t>ジュキュウ</t>
    </rPh>
    <rPh sb="5" eb="8">
      <t>ケイヤクショ</t>
    </rPh>
    <rPh sb="9" eb="11">
      <t>メイサイ</t>
    </rPh>
    <phoneticPr fontId="6"/>
  </si>
  <si>
    <t>件 名 ：</t>
    <rPh sb="0" eb="1">
      <t>ケン</t>
    </rPh>
    <rPh sb="2" eb="3">
      <t>メイ</t>
    </rPh>
    <phoneticPr fontId="6"/>
  </si>
  <si>
    <t>電力料金単価（円／ｋＷｈ）</t>
    <rPh sb="0" eb="2">
      <t>デンリョク</t>
    </rPh>
    <rPh sb="2" eb="4">
      <t>リョウキン</t>
    </rPh>
    <rPh sb="4" eb="6">
      <t>タンカ</t>
    </rPh>
    <phoneticPr fontId="6"/>
  </si>
  <si>
    <t>基本料金単価（円／ｋＷ）※契約電力１ヶ月当たり</t>
    <rPh sb="0" eb="2">
      <t>キホン</t>
    </rPh>
    <rPh sb="2" eb="4">
      <t>リョウキン</t>
    </rPh>
    <rPh sb="4" eb="6">
      <t>タンカ</t>
    </rPh>
    <rPh sb="13" eb="15">
      <t>ケイヤク</t>
    </rPh>
    <rPh sb="15" eb="17">
      <t>デンリョク</t>
    </rPh>
    <rPh sb="19" eb="20">
      <t>ゲツ</t>
    </rPh>
    <rPh sb="20" eb="21">
      <t>ア</t>
    </rPh>
    <phoneticPr fontId="6"/>
  </si>
  <si>
    <t>円／ｋW</t>
    <rPh sb="0" eb="1">
      <t>エン</t>
    </rPh>
    <phoneticPr fontId="6"/>
  </si>
  <si>
    <t>円／ｋＷｈ</t>
    <phoneticPr fontId="6"/>
  </si>
  <si>
    <t>ピーク</t>
    <phoneticPr fontId="6"/>
  </si>
  <si>
    <t>夜間</t>
    <rPh sb="0" eb="2">
      <t>ヤカン</t>
    </rPh>
    <phoneticPr fontId="6"/>
  </si>
  <si>
    <t>その他季</t>
    <rPh sb="2" eb="3">
      <t>タ</t>
    </rPh>
    <rPh sb="3" eb="4">
      <t>キ</t>
    </rPh>
    <phoneticPr fontId="6"/>
  </si>
  <si>
    <t>夏季</t>
    <rPh sb="0" eb="1">
      <t>ナツ</t>
    </rPh>
    <rPh sb="1" eb="2">
      <t>キ</t>
    </rPh>
    <phoneticPr fontId="6"/>
  </si>
  <si>
    <t>施設名称（所在地）／ 契約単価 ／割引率</t>
    <rPh sb="0" eb="2">
      <t>シセツ</t>
    </rPh>
    <rPh sb="2" eb="4">
      <t>メイショウ</t>
    </rPh>
    <rPh sb="5" eb="8">
      <t>ショザイチ</t>
    </rPh>
    <rPh sb="11" eb="13">
      <t>ケイヤク</t>
    </rPh>
    <rPh sb="13" eb="15">
      <t>タンカ</t>
    </rPh>
    <rPh sb="17" eb="19">
      <t>ワリビキ</t>
    </rPh>
    <rPh sb="19" eb="20">
      <t>リツ</t>
    </rPh>
    <phoneticPr fontId="6"/>
  </si>
  <si>
    <t>①×２＋②</t>
    <phoneticPr fontId="6"/>
  </si>
  <si>
    <t>L=b*右欄単価</t>
    <phoneticPr fontId="26"/>
  </si>
  <si>
    <t>Σ(g～k)-L 【整数止】</t>
    <rPh sb="10" eb="12">
      <t>セイスウ</t>
    </rPh>
    <rPh sb="12" eb="13">
      <t>ト</t>
    </rPh>
    <phoneticPr fontId="26"/>
  </si>
  <si>
    <t xml:space="preserve"> 円　《 入 札 書 記 載 額 》</t>
    <rPh sb="1" eb="2">
      <t>エン</t>
    </rPh>
    <rPh sb="5" eb="6">
      <t>イリ</t>
    </rPh>
    <rPh sb="7" eb="8">
      <t>サツ</t>
    </rPh>
    <rPh sb="9" eb="10">
      <t>ショ</t>
    </rPh>
    <rPh sb="11" eb="12">
      <t>キ</t>
    </rPh>
    <rPh sb="13" eb="14">
      <t>ミツル</t>
    </rPh>
    <rPh sb="15" eb="16">
      <t>ガク</t>
    </rPh>
    <phoneticPr fontId="6"/>
  </si>
  <si>
    <t>仙台市水道局 国見浄水場排水処理棟外２施設 電力需給</t>
    <rPh sb="0" eb="2">
      <t>センダイ</t>
    </rPh>
    <rPh sb="2" eb="3">
      <t>シ</t>
    </rPh>
    <rPh sb="3" eb="5">
      <t>スイドウ</t>
    </rPh>
    <rPh sb="5" eb="6">
      <t>キョク</t>
    </rPh>
    <rPh sb="7" eb="9">
      <t>クニミ</t>
    </rPh>
    <rPh sb="9" eb="12">
      <t>ジョウスイジョウ</t>
    </rPh>
    <rPh sb="12" eb="14">
      <t>ハイスイ</t>
    </rPh>
    <rPh sb="14" eb="16">
      <t>ショリ</t>
    </rPh>
    <rPh sb="16" eb="17">
      <t>トウ</t>
    </rPh>
    <rPh sb="17" eb="18">
      <t>ホカ</t>
    </rPh>
    <rPh sb="19" eb="21">
      <t>シセツ</t>
    </rPh>
    <rPh sb="22" eb="24">
      <t>デンリョク</t>
    </rPh>
    <rPh sb="24" eb="26">
      <t>ジュキュウ</t>
    </rPh>
    <phoneticPr fontId="6"/>
  </si>
  <si>
    <t>夏季使用量 (kWh)</t>
    <rPh sb="0" eb="2">
      <t>カキ</t>
    </rPh>
    <phoneticPr fontId="26"/>
  </si>
  <si>
    <t>その他季使用量 (kWh)</t>
    <rPh sb="2" eb="3">
      <t>タ</t>
    </rPh>
    <rPh sb="3" eb="4">
      <t>キ</t>
    </rPh>
    <rPh sb="4" eb="7">
      <t>シヨウリョウ</t>
    </rPh>
    <phoneticPr fontId="26"/>
  </si>
  <si>
    <t>f ※1</t>
    <phoneticPr fontId="6"/>
  </si>
  <si>
    <t>※1　f=b*右欄単価*（1.85-c/100)【少数第3位以下切り捨て】</t>
    <phoneticPr fontId="6"/>
  </si>
  <si>
    <t>I=b*右欄単価</t>
    <phoneticPr fontId="26"/>
  </si>
  <si>
    <t>g=d*右欄単価</t>
    <phoneticPr fontId="26"/>
  </si>
  <si>
    <t>h=e*右欄単価</t>
    <phoneticPr fontId="26"/>
  </si>
  <si>
    <t>Σ(f～h)-I 【整数止】</t>
    <rPh sb="10" eb="12">
      <t>セイスウ</t>
    </rPh>
    <rPh sb="12" eb="13">
      <t>ト</t>
    </rPh>
    <phoneticPr fontId="26"/>
  </si>
  <si>
    <t>【１／２】</t>
    <phoneticPr fontId="6"/>
  </si>
  <si>
    <t>【２／２】</t>
    <phoneticPr fontId="6"/>
  </si>
  <si>
    <t>（小数点以下を四捨五入）</t>
    <rPh sb="1" eb="3">
      <t>ショウスウ</t>
    </rPh>
    <rPh sb="4" eb="6">
      <t>イカ</t>
    </rPh>
    <rPh sb="7" eb="11">
      <t>シシャゴニュウ</t>
    </rPh>
    <phoneticPr fontId="26"/>
  </si>
  <si>
    <t>＝</t>
    <phoneticPr fontId="26"/>
  </si>
  <si>
    <t>(税込み)</t>
    <rPh sb="1" eb="3">
      <t>ゼイコ</t>
    </rPh>
    <phoneticPr fontId="6"/>
  </si>
  <si>
    <t>設計金額 (税込み)</t>
    <rPh sb="0" eb="2">
      <t>セッケイ</t>
    </rPh>
    <rPh sb="2" eb="4">
      <t>キンガク</t>
    </rPh>
    <rPh sb="6" eb="8">
      <t>ゼイコ</t>
    </rPh>
    <phoneticPr fontId="26"/>
  </si>
  <si>
    <t>・入札書の金額と本内訳書の入札書記入額（税込み金額）の金額が一致しなければならない。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2">
      <t>ゼイコ</t>
    </rPh>
    <rPh sb="23" eb="25">
      <t>キンガク</t>
    </rPh>
    <rPh sb="27" eb="29">
      <t>キンガク</t>
    </rPh>
    <rPh sb="30" eb="32">
      <t>イッチ</t>
    </rPh>
    <phoneticPr fontId="9"/>
  </si>
  <si>
    <t>令和元年</t>
    <rPh sb="0" eb="2">
      <t>レイワ</t>
    </rPh>
    <rPh sb="2" eb="3">
      <t>ガン</t>
    </rPh>
    <rPh sb="3" eb="4">
      <t>ネン</t>
    </rPh>
    <phoneticPr fontId="26"/>
  </si>
  <si>
    <t>令和２年</t>
    <rPh sb="0" eb="2">
      <t>レイワ</t>
    </rPh>
    <rPh sb="3" eb="4">
      <t>ネン</t>
    </rPh>
    <phoneticPr fontId="6"/>
  </si>
  <si>
    <t>割引額 (円)</t>
    <rPh sb="0" eb="2">
      <t>ワリビキ</t>
    </rPh>
    <rPh sb="2" eb="3">
      <t>ガク</t>
    </rPh>
    <phoneticPr fontId="26"/>
  </si>
  <si>
    <t>・夏季とは7月1日から9月30日までとし、その他季とは夏季以外の期間とする。</t>
    <rPh sb="1" eb="3">
      <t>カキ</t>
    </rPh>
    <rPh sb="6" eb="7">
      <t>ガツ</t>
    </rPh>
    <rPh sb="8" eb="9">
      <t>ニチ</t>
    </rPh>
    <rPh sb="12" eb="13">
      <t>ガツ</t>
    </rPh>
    <rPh sb="15" eb="16">
      <t>ニチ</t>
    </rPh>
    <rPh sb="23" eb="24">
      <t>タ</t>
    </rPh>
    <rPh sb="24" eb="25">
      <t>キ</t>
    </rPh>
    <rPh sb="27" eb="29">
      <t>カキ</t>
    </rPh>
    <rPh sb="29" eb="31">
      <t>イガイ</t>
    </rPh>
    <rPh sb="32" eb="34">
      <t>キカン</t>
    </rPh>
    <phoneticPr fontId="9"/>
  </si>
  <si>
    <t>割引額</t>
    <rPh sb="0" eb="2">
      <t>ワリビキ</t>
    </rPh>
    <rPh sb="2" eb="3">
      <t>ガク</t>
    </rPh>
    <phoneticPr fontId="6"/>
  </si>
  <si>
    <t>自動検針装置 設置状況：</t>
    <rPh sb="7" eb="9">
      <t>セッチ</t>
    </rPh>
    <rPh sb="9" eb="11">
      <t>ジョウキョウ</t>
    </rPh>
    <phoneticPr fontId="6"/>
  </si>
  <si>
    <t>※2　中原第二補充貯水池は，局で発注している 水施建施 第2020-18号 中原第二補充貯水池国見系揚水ポンプ施設更新工事（電気設備・建築）により，令和3年4月から6月頃まで使用の停止期間を見込んでいる。</t>
    <rPh sb="87" eb="89">
      <t>シヨウ</t>
    </rPh>
    <phoneticPr fontId="6"/>
  </si>
  <si>
    <t>　　　 ただし，工事の進捗によっては期間が前後する場合があり，再開の時期は協議による。</t>
    <phoneticPr fontId="6"/>
  </si>
  <si>
    <t>仙台市青葉区国見６丁目１２</t>
  </si>
  <si>
    <t>無し</t>
  </si>
  <si>
    <t>未設置</t>
  </si>
  <si>
    <t>契約種別：高圧季節別時間帯別電力S</t>
  </si>
  <si>
    <t>計 223,493 kWh</t>
  </si>
  <si>
    <t>平均 65.9 kW</t>
  </si>
  <si>
    <t>平均 97.91 %</t>
  </si>
  <si>
    <t>平均 45.8 %</t>
  </si>
  <si>
    <t>計 484,482 kWh</t>
  </si>
  <si>
    <t>平均 93.3 kW</t>
  </si>
  <si>
    <t>平均 100 %</t>
  </si>
  <si>
    <t>2019.8月
～2020.7月
実績</t>
  </si>
  <si>
    <t>平均 68.34 %</t>
  </si>
  <si>
    <t>中原補充貯水池</t>
  </si>
  <si>
    <t>仙台市青葉区芋沢字中山下地内</t>
  </si>
  <si>
    <t>契約種別：高圧電力S</t>
  </si>
  <si>
    <t>計 26,887 kWh</t>
  </si>
  <si>
    <t>平均 7.7 kW</t>
  </si>
  <si>
    <t>平均 76.65 %</t>
  </si>
  <si>
    <t>仙台市水道局 国見浄水場排水処理棟外２施設 電力需給</t>
  </si>
  <si>
    <t>国見排水処理棟 　( 仙台市青葉区国見６丁目１２ )</t>
  </si>
  <si>
    <t>宮床取水ポンプ場 　( 黒川郡大和町宮床字摺萩１９５－１ )</t>
  </si>
  <si>
    <t>中原補充貯水池 　( 仙台市青葉区芋沢字中山下地内 )</t>
  </si>
  <si>
    <t>２年６ヶ月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</si>
</sst>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0.0_ ;[Red]\-#,##0.0\ "/>
    <numFmt numFmtId="183" formatCode="#,###&quot; 円&quot;"/>
    <numFmt numFmtId="184" formatCode="#,##0&quot; kWh&quot;"/>
    <numFmt numFmtId="185" formatCode="#,###&quot; 円/年&quot;"/>
    <numFmt numFmtId="186" formatCode="0.0_);[Red]\(0.0\)"/>
    <numFmt numFmtId="187" formatCode="&quot;(最大) &quot;#,##0&quot; kW&quot;"/>
    <numFmt numFmtId="188" formatCode="#&quot; kW&quot;"/>
    <numFmt numFmtId="189" formatCode="0_);[Red]\(0\)"/>
    <numFmt numFmtId="190" formatCode="&quot;施設番号 第 &quot;##&quot; 号&quot;"/>
    <numFmt numFmtId="191" formatCode="#&quot; kVA&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1"/>
      <name val="ＭＳ ゴシック"/>
      <family val="3"/>
      <charset val="128"/>
    </font>
    <font>
      <b/>
      <sz val="12"/>
      <name val="ＭＳ ゴシック"/>
      <family val="3"/>
      <charset val="128"/>
    </font>
    <font>
      <u/>
      <sz val="11"/>
      <color theme="10"/>
      <name val="ＭＳ Ｐゴシック"/>
      <family val="3"/>
      <charset val="128"/>
    </font>
    <font>
      <sz val="12"/>
      <name val="メイリオ"/>
      <family val="3"/>
      <charset val="128"/>
    </font>
    <font>
      <b/>
      <sz val="14"/>
      <name val="ＭＳ ゴシック"/>
      <family val="3"/>
      <charset val="128"/>
    </font>
    <font>
      <sz val="11"/>
      <color theme="0"/>
      <name val="ＭＳ Ｐゴシック"/>
      <family val="3"/>
      <charset val="128"/>
    </font>
    <font>
      <sz val="9"/>
      <color theme="0"/>
      <name val="ＭＳ Ｐゴシック"/>
      <family val="3"/>
      <charset val="128"/>
    </font>
  </fonts>
  <fills count="40">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s>
  <borders count="79">
    <border>
      <left/>
      <right/>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style="medium">
        <color auto="1"/>
      </left>
      <right style="medium">
        <color auto="1"/>
      </right>
      <top style="hair">
        <color auto="1"/>
      </top>
      <bottom style="medium">
        <color auto="1"/>
      </bottom>
      <diagonal/>
    </border>
    <border>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diagonalDown="1">
      <left style="medium">
        <color auto="1"/>
      </left>
      <right style="thin">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34998626667073579"/>
      </diagonal>
    </border>
    <border diagonalDown="1">
      <left style="thin">
        <color indexed="64"/>
      </left>
      <right style="thin">
        <color indexed="64"/>
      </right>
      <top style="hair">
        <color auto="1"/>
      </top>
      <bottom style="hair">
        <color indexed="64"/>
      </bottom>
      <diagonal style="hair">
        <color theme="0" tint="-0.34998626667073579"/>
      </diagonal>
    </border>
    <border diagonalDown="1">
      <left style="thin">
        <color auto="1"/>
      </left>
      <right style="medium">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24994659260841701"/>
      </diagonal>
    </border>
    <border diagonalDown="1">
      <left style="medium">
        <color auto="1"/>
      </left>
      <right style="thin">
        <color auto="1"/>
      </right>
      <top style="hair">
        <color auto="1"/>
      </top>
      <bottom style="hair">
        <color indexed="64"/>
      </bottom>
      <diagonal style="hair">
        <color theme="0" tint="-0.24994659260841701"/>
      </diagonal>
    </border>
    <border diagonalDown="1">
      <left style="thin">
        <color indexed="64"/>
      </left>
      <right style="thin">
        <color indexed="64"/>
      </right>
      <top style="hair">
        <color auto="1"/>
      </top>
      <bottom style="hair">
        <color indexed="64"/>
      </bottom>
      <diagonal style="hair">
        <color theme="0" tint="-0.24994659260841701"/>
      </diagonal>
    </border>
    <border diagonalDown="1">
      <left style="thin">
        <color auto="1"/>
      </left>
      <right style="medium">
        <color auto="1"/>
      </right>
      <top style="hair">
        <color auto="1"/>
      </top>
      <bottom style="hair">
        <color indexed="64"/>
      </bottom>
      <diagonal style="hair">
        <color theme="0" tint="-0.24994659260841701"/>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top/>
      <bottom/>
      <diagonal/>
    </border>
    <border>
      <left/>
      <right style="thin">
        <color indexed="64"/>
      </right>
      <top/>
      <bottom/>
      <diagonal/>
    </border>
    <border>
      <left/>
      <right style="medium">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auto="1"/>
      </top>
      <bottom style="medium">
        <color indexed="64"/>
      </bottom>
      <diagonal/>
    </border>
    <border>
      <left/>
      <right style="medium">
        <color auto="1"/>
      </right>
      <top style="hair">
        <color auto="1"/>
      </top>
      <bottom style="medium">
        <color indexed="64"/>
      </bottom>
      <diagonal/>
    </border>
  </borders>
  <cellStyleXfs count="104">
    <xf numFmtId="0" fontId="0" fillId="0" borderId="0"/>
    <xf numFmtId="9" fontId="5" fillId="0" borderId="0" applyFont="0" applyFill="0" applyBorder="0" applyAlignment="0" applyProtection="0"/>
    <xf numFmtId="38" fontId="5" fillId="0" borderId="0" applyFont="0" applyFill="0" applyBorder="0" applyAlignment="0" applyProtection="0"/>
    <xf numFmtId="0" fontId="9" fillId="0" borderId="0">
      <alignment vertical="center"/>
    </xf>
    <xf numFmtId="0" fontId="10" fillId="0" borderId="0" applyNumberFormat="0" applyFill="0" applyBorder="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24" borderId="0" applyNumberFormat="0" applyBorder="0" applyAlignment="0" applyProtection="0">
      <alignment vertical="center"/>
    </xf>
    <xf numFmtId="0" fontId="15" fillId="21" borderId="0" applyNumberFormat="0" applyBorder="0" applyAlignment="0" applyProtection="0">
      <alignment vertical="center"/>
    </xf>
    <xf numFmtId="0" fontId="16" fillId="19" borderId="0" applyNumberFormat="0" applyBorder="0" applyAlignment="0" applyProtection="0">
      <alignment vertical="center"/>
    </xf>
    <xf numFmtId="0" fontId="17" fillId="23" borderId="15" applyNumberFormat="0" applyAlignment="0" applyProtection="0">
      <alignment vertical="center"/>
    </xf>
    <xf numFmtId="0" fontId="18" fillId="22" borderId="20" applyNumberFormat="0" applyAlignment="0" applyProtection="0">
      <alignment vertical="center"/>
    </xf>
    <xf numFmtId="0" fontId="19" fillId="22" borderId="15" applyNumberFormat="0" applyAlignment="0" applyProtection="0">
      <alignment vertical="center"/>
    </xf>
    <xf numFmtId="0" fontId="20" fillId="0" borderId="14" applyNumberFormat="0" applyFill="0" applyAlignment="0" applyProtection="0">
      <alignment vertical="center"/>
    </xf>
    <xf numFmtId="0" fontId="21" fillId="18" borderId="12" applyNumberFormat="0" applyAlignment="0" applyProtection="0">
      <alignment vertical="center"/>
    </xf>
    <xf numFmtId="0" fontId="22" fillId="0" borderId="0" applyNumberFormat="0" applyFill="0" applyBorder="0" applyAlignment="0" applyProtection="0">
      <alignment vertical="center"/>
    </xf>
    <xf numFmtId="0" fontId="9" fillId="20" borderId="13" applyNumberFormat="0" applyFont="0" applyAlignment="0" applyProtection="0">
      <alignment vertical="center"/>
    </xf>
    <xf numFmtId="0" fontId="23" fillId="0" borderId="0" applyNumberFormat="0" applyFill="0" applyBorder="0" applyAlignment="0" applyProtection="0">
      <alignment vertical="center"/>
    </xf>
    <xf numFmtId="0" fontId="24" fillId="0" borderId="19" applyNumberFormat="0" applyFill="0" applyAlignment="0" applyProtection="0">
      <alignment vertical="center"/>
    </xf>
    <xf numFmtId="0" fontId="25" fillId="12" borderId="0" applyNumberFormat="0" applyBorder="0" applyAlignment="0" applyProtection="0">
      <alignment vertical="center"/>
    </xf>
    <xf numFmtId="0" fontId="9" fillId="27" borderId="0" applyNumberFormat="0" applyBorder="0" applyAlignment="0" applyProtection="0">
      <alignment vertical="center"/>
    </xf>
    <xf numFmtId="0" fontId="9" fillId="4" borderId="0" applyNumberFormat="0" applyBorder="0" applyAlignment="0" applyProtection="0">
      <alignment vertical="center"/>
    </xf>
    <xf numFmtId="0" fontId="25" fillId="9" borderId="0" applyNumberFormat="0" applyBorder="0" applyAlignment="0" applyProtection="0">
      <alignment vertical="center"/>
    </xf>
    <xf numFmtId="0" fontId="25" fillId="13" borderId="0" applyNumberFormat="0" applyBorder="0" applyAlignment="0" applyProtection="0">
      <alignment vertical="center"/>
    </xf>
    <xf numFmtId="0" fontId="9" fillId="28" borderId="0" applyNumberFormat="0" applyBorder="0" applyAlignment="0" applyProtection="0">
      <alignment vertical="center"/>
    </xf>
    <xf numFmtId="0" fontId="9" fillId="5" borderId="0" applyNumberFormat="0" applyBorder="0" applyAlignment="0" applyProtection="0">
      <alignment vertical="center"/>
    </xf>
    <xf numFmtId="0" fontId="25" fillId="10" borderId="0" applyNumberFormat="0" applyBorder="0" applyAlignment="0" applyProtection="0">
      <alignment vertical="center"/>
    </xf>
    <xf numFmtId="0" fontId="25" fillId="14"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25" fillId="31" borderId="0" applyNumberFormat="0" applyBorder="0" applyAlignment="0" applyProtection="0">
      <alignment vertical="center"/>
    </xf>
    <xf numFmtId="0" fontId="25" fillId="15" borderId="0" applyNumberFormat="0" applyBorder="0" applyAlignment="0" applyProtection="0">
      <alignment vertical="center"/>
    </xf>
    <xf numFmtId="0" fontId="9" fillId="32" borderId="0" applyNumberFormat="0" applyBorder="0" applyAlignment="0" applyProtection="0">
      <alignment vertical="center"/>
    </xf>
    <xf numFmtId="0" fontId="9" fillId="6" borderId="0" applyNumberFormat="0" applyBorder="0" applyAlignment="0" applyProtection="0">
      <alignment vertical="center"/>
    </xf>
    <xf numFmtId="0" fontId="25" fillId="33" borderId="0" applyNumberFormat="0" applyBorder="0" applyAlignment="0" applyProtection="0">
      <alignment vertical="center"/>
    </xf>
    <xf numFmtId="0" fontId="25" fillId="16" borderId="0" applyNumberFormat="0" applyBorder="0" applyAlignment="0" applyProtection="0">
      <alignment vertical="center"/>
    </xf>
    <xf numFmtId="0" fontId="9" fillId="2" borderId="0" applyNumberFormat="0" applyBorder="0" applyAlignment="0" applyProtection="0">
      <alignment vertical="center"/>
    </xf>
    <xf numFmtId="0" fontId="9" fillId="7"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9" fillId="3" borderId="0" applyNumberFormat="0" applyBorder="0" applyAlignment="0" applyProtection="0">
      <alignment vertical="center"/>
    </xf>
    <xf numFmtId="0" fontId="9" fillId="8" borderId="0" applyNumberFormat="0" applyBorder="0" applyAlignment="0" applyProtection="0">
      <alignment vertical="center"/>
    </xf>
    <xf numFmtId="0" fontId="25" fillId="34"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24" borderId="0" applyNumberFormat="0" applyBorder="0" applyAlignment="0" applyProtection="0">
      <alignment vertical="center"/>
    </xf>
    <xf numFmtId="0" fontId="15" fillId="21" borderId="0" applyNumberFormat="0" applyBorder="0" applyAlignment="0" applyProtection="0">
      <alignment vertical="center"/>
    </xf>
    <xf numFmtId="0" fontId="16" fillId="19" borderId="0" applyNumberFormat="0" applyBorder="0" applyAlignment="0" applyProtection="0">
      <alignment vertical="center"/>
    </xf>
    <xf numFmtId="0" fontId="17" fillId="23" borderId="15" applyNumberFormat="0" applyAlignment="0" applyProtection="0">
      <alignment vertical="center"/>
    </xf>
    <xf numFmtId="0" fontId="18" fillId="22" borderId="20" applyNumberFormat="0" applyAlignment="0" applyProtection="0">
      <alignment vertical="center"/>
    </xf>
    <xf numFmtId="0" fontId="19" fillId="22" borderId="15" applyNumberFormat="0" applyAlignment="0" applyProtection="0">
      <alignment vertical="center"/>
    </xf>
    <xf numFmtId="0" fontId="20" fillId="0" borderId="14" applyNumberFormat="0" applyFill="0" applyAlignment="0" applyProtection="0">
      <alignment vertical="center"/>
    </xf>
    <xf numFmtId="0" fontId="21" fillId="18" borderId="12"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9" applyNumberFormat="0" applyFill="0" applyAlignment="0" applyProtection="0">
      <alignment vertical="center"/>
    </xf>
    <xf numFmtId="0" fontId="25" fillId="12" borderId="0" applyNumberFormat="0" applyBorder="0" applyAlignment="0" applyProtection="0">
      <alignment vertical="center"/>
    </xf>
    <xf numFmtId="0" fontId="4" fillId="27" borderId="0" applyNumberFormat="0" applyBorder="0" applyAlignment="0" applyProtection="0">
      <alignment vertical="center"/>
    </xf>
    <xf numFmtId="0" fontId="4" fillId="4" borderId="0" applyNumberFormat="0" applyBorder="0" applyAlignment="0" applyProtection="0">
      <alignment vertical="center"/>
    </xf>
    <xf numFmtId="0" fontId="25" fillId="9" borderId="0" applyNumberFormat="0" applyBorder="0" applyAlignment="0" applyProtection="0">
      <alignment vertical="center"/>
    </xf>
    <xf numFmtId="0" fontId="25" fillId="13" borderId="0" applyNumberFormat="0" applyBorder="0" applyAlignment="0" applyProtection="0">
      <alignment vertical="center"/>
    </xf>
    <xf numFmtId="0" fontId="4" fillId="28" borderId="0" applyNumberFormat="0" applyBorder="0" applyAlignment="0" applyProtection="0">
      <alignment vertical="center"/>
    </xf>
    <xf numFmtId="0" fontId="4" fillId="5" borderId="0" applyNumberFormat="0" applyBorder="0" applyAlignment="0" applyProtection="0">
      <alignment vertical="center"/>
    </xf>
    <xf numFmtId="0" fontId="25" fillId="10" borderId="0" applyNumberFormat="0" applyBorder="0" applyAlignment="0" applyProtection="0">
      <alignment vertical="center"/>
    </xf>
    <xf numFmtId="0" fontId="25" fillId="14"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25" fillId="31" borderId="0" applyNumberFormat="0" applyBorder="0" applyAlignment="0" applyProtection="0">
      <alignment vertical="center"/>
    </xf>
    <xf numFmtId="0" fontId="25" fillId="15" borderId="0" applyNumberFormat="0" applyBorder="0" applyAlignment="0" applyProtection="0">
      <alignment vertical="center"/>
    </xf>
    <xf numFmtId="0" fontId="4" fillId="32" borderId="0" applyNumberFormat="0" applyBorder="0" applyAlignment="0" applyProtection="0">
      <alignment vertical="center"/>
    </xf>
    <xf numFmtId="0" fontId="4" fillId="6" borderId="0" applyNumberFormat="0" applyBorder="0" applyAlignment="0" applyProtection="0">
      <alignment vertical="center"/>
    </xf>
    <xf numFmtId="0" fontId="25" fillId="33" borderId="0" applyNumberFormat="0" applyBorder="0" applyAlignment="0" applyProtection="0">
      <alignment vertical="center"/>
    </xf>
    <xf numFmtId="0" fontId="25" fillId="16" borderId="0" applyNumberFormat="0" applyBorder="0" applyAlignment="0" applyProtection="0">
      <alignment vertical="center"/>
    </xf>
    <xf numFmtId="0" fontId="4" fillId="2" borderId="0" applyNumberFormat="0" applyBorder="0" applyAlignment="0" applyProtection="0">
      <alignment vertical="center"/>
    </xf>
    <xf numFmtId="0" fontId="4" fillId="7"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4" fillId="3" borderId="0" applyNumberFormat="0" applyBorder="0" applyAlignment="0" applyProtection="0">
      <alignment vertical="center"/>
    </xf>
    <xf numFmtId="0" fontId="4" fillId="8" borderId="0" applyNumberFormat="0" applyBorder="0" applyAlignment="0" applyProtection="0">
      <alignment vertical="center"/>
    </xf>
    <xf numFmtId="0" fontId="25" fillId="34" borderId="0" applyNumberFormat="0" applyBorder="0" applyAlignment="0" applyProtection="0">
      <alignment vertical="center"/>
    </xf>
    <xf numFmtId="0" fontId="4" fillId="0" borderId="0">
      <alignment vertical="center"/>
    </xf>
    <xf numFmtId="0" fontId="4" fillId="20" borderId="13" applyNumberFormat="0" applyFont="0" applyAlignment="0" applyProtection="0">
      <alignment vertical="center"/>
    </xf>
    <xf numFmtId="0" fontId="3" fillId="0" borderId="0">
      <alignment vertical="center"/>
    </xf>
    <xf numFmtId="0" fontId="2" fillId="0" borderId="0">
      <alignment vertical="center"/>
    </xf>
    <xf numFmtId="0" fontId="37" fillId="0" borderId="0" applyNumberFormat="0" applyFill="0" applyBorder="0" applyAlignment="0" applyProtection="0"/>
    <xf numFmtId="0" fontId="1" fillId="0" borderId="0">
      <alignment vertical="center"/>
    </xf>
    <xf numFmtId="0" fontId="1" fillId="20" borderId="13" applyNumberFormat="0" applyFont="0" applyAlignment="0" applyProtection="0">
      <alignment vertical="center"/>
    </xf>
    <xf numFmtId="0" fontId="1" fillId="27" borderId="0" applyNumberFormat="0" applyBorder="0" applyAlignment="0" applyProtection="0">
      <alignment vertical="center"/>
    </xf>
    <xf numFmtId="0" fontId="1" fillId="4" borderId="0" applyNumberFormat="0" applyBorder="0" applyAlignment="0" applyProtection="0">
      <alignment vertical="center"/>
    </xf>
    <xf numFmtId="0" fontId="1" fillId="28" borderId="0" applyNumberFormat="0" applyBorder="0" applyAlignment="0" applyProtection="0">
      <alignment vertical="center"/>
    </xf>
    <xf numFmtId="0" fontId="1" fillId="5" borderId="0" applyNumberFormat="0" applyBorder="0" applyAlignment="0" applyProtection="0">
      <alignment vertical="center"/>
    </xf>
    <xf numFmtId="0" fontId="1" fillId="29" borderId="0" applyNumberFormat="0" applyBorder="0" applyAlignment="0" applyProtection="0">
      <alignment vertical="center"/>
    </xf>
    <xf numFmtId="0" fontId="1" fillId="30" borderId="0" applyNumberFormat="0" applyBorder="0" applyAlignment="0" applyProtection="0">
      <alignment vertical="center"/>
    </xf>
    <xf numFmtId="0" fontId="1" fillId="32" borderId="0" applyNumberFormat="0" applyBorder="0" applyAlignment="0" applyProtection="0">
      <alignment vertical="center"/>
    </xf>
    <xf numFmtId="0" fontId="1" fillId="6" borderId="0" applyNumberFormat="0" applyBorder="0" applyAlignment="0" applyProtection="0">
      <alignment vertical="center"/>
    </xf>
    <xf numFmtId="0" fontId="1" fillId="2" borderId="0" applyNumberFormat="0" applyBorder="0" applyAlignment="0" applyProtection="0">
      <alignment vertical="center"/>
    </xf>
    <xf numFmtId="0" fontId="1" fillId="7" borderId="0" applyNumberFormat="0" applyBorder="0" applyAlignment="0" applyProtection="0">
      <alignment vertical="center"/>
    </xf>
    <xf numFmtId="0" fontId="1" fillId="3" borderId="0" applyNumberFormat="0" applyBorder="0" applyAlignment="0" applyProtection="0">
      <alignment vertical="center"/>
    </xf>
    <xf numFmtId="0" fontId="1" fillId="8" borderId="0" applyNumberFormat="0" applyBorder="0" applyAlignment="0" applyProtection="0">
      <alignment vertical="center"/>
    </xf>
  </cellStyleXfs>
  <cellXfs count="271">
    <xf numFmtId="0" fontId="0" fillId="0" borderId="0" xfId="0"/>
    <xf numFmtId="0" fontId="7" fillId="0" borderId="0" xfId="0" applyFont="1" applyAlignment="1">
      <alignment vertical="center"/>
    </xf>
    <xf numFmtId="0" fontId="8" fillId="0" borderId="0" xfId="0" applyFont="1" applyBorder="1" applyAlignment="1">
      <alignment vertical="center"/>
    </xf>
    <xf numFmtId="0" fontId="7" fillId="0" borderId="0" xfId="0" applyFont="1" applyAlignment="1">
      <alignment horizontal="right" vertical="center"/>
    </xf>
    <xf numFmtId="0" fontId="28" fillId="0" borderId="0" xfId="0" applyFont="1" applyAlignment="1">
      <alignment vertical="center"/>
    </xf>
    <xf numFmtId="0" fontId="5" fillId="0" borderId="0" xfId="0" applyFont="1" applyAlignment="1">
      <alignment vertical="center"/>
    </xf>
    <xf numFmtId="38" fontId="5" fillId="25" borderId="34" xfId="2" applyNumberFormat="1" applyFont="1" applyFill="1" applyBorder="1" applyAlignment="1" applyProtection="1">
      <alignment vertical="center" shrinkToFit="1"/>
    </xf>
    <xf numFmtId="38" fontId="5" fillId="25" borderId="35" xfId="2" applyNumberFormat="1" applyFont="1" applyFill="1" applyBorder="1" applyAlignment="1" applyProtection="1">
      <alignment vertical="center" shrinkToFit="1"/>
    </xf>
    <xf numFmtId="38" fontId="28" fillId="0" borderId="0" xfId="2" applyFont="1" applyAlignment="1">
      <alignment vertical="center"/>
    </xf>
    <xf numFmtId="38" fontId="5" fillId="25" borderId="37" xfId="2" applyNumberFormat="1" applyFont="1" applyFill="1" applyBorder="1" applyAlignment="1" applyProtection="1">
      <alignment vertical="center" shrinkToFit="1"/>
    </xf>
    <xf numFmtId="38" fontId="5" fillId="25" borderId="38" xfId="2" applyNumberFormat="1" applyFont="1" applyFill="1" applyBorder="1" applyAlignment="1" applyProtection="1">
      <alignment vertical="center" shrinkToFit="1"/>
    </xf>
    <xf numFmtId="38" fontId="5" fillId="25" borderId="40" xfId="2" applyNumberFormat="1" applyFont="1" applyFill="1" applyBorder="1" applyAlignment="1" applyProtection="1">
      <alignment vertical="center" shrinkToFit="1"/>
    </xf>
    <xf numFmtId="38" fontId="5" fillId="25" borderId="2" xfId="2" applyFont="1" applyFill="1" applyBorder="1" applyAlignment="1" applyProtection="1">
      <alignment vertical="center" shrinkToFit="1"/>
    </xf>
    <xf numFmtId="38" fontId="5" fillId="25" borderId="37" xfId="2" applyFont="1" applyFill="1" applyBorder="1" applyAlignment="1" applyProtection="1">
      <alignment vertical="center" shrinkToFit="1"/>
    </xf>
    <xf numFmtId="38" fontId="5" fillId="25" borderId="38" xfId="2" applyFont="1" applyFill="1" applyBorder="1" applyAlignment="1" applyProtection="1">
      <alignment vertical="center" shrinkToFit="1"/>
    </xf>
    <xf numFmtId="38" fontId="5" fillId="25" borderId="40" xfId="2" applyFont="1" applyFill="1" applyBorder="1" applyAlignment="1" applyProtection="1">
      <alignment vertical="center" shrinkToFit="1"/>
    </xf>
    <xf numFmtId="38" fontId="5" fillId="0" borderId="0" xfId="0" applyNumberFormat="1" applyFont="1" applyAlignment="1">
      <alignment vertical="center"/>
    </xf>
    <xf numFmtId="38" fontId="28" fillId="0" borderId="0" xfId="0" applyNumberFormat="1" applyFont="1" applyAlignment="1">
      <alignment vertical="center"/>
    </xf>
    <xf numFmtId="182" fontId="5" fillId="0" borderId="0" xfId="0" applyNumberFormat="1" applyFont="1" applyAlignment="1">
      <alignment vertical="center"/>
    </xf>
    <xf numFmtId="0" fontId="28" fillId="0" borderId="0" xfId="0" applyFont="1" applyFill="1" applyAlignment="1">
      <alignment vertical="center"/>
    </xf>
    <xf numFmtId="0" fontId="5" fillId="0" borderId="0" xfId="0" applyFont="1" applyFill="1" applyAlignment="1">
      <alignment vertical="center"/>
    </xf>
    <xf numFmtId="0" fontId="27" fillId="0" borderId="0" xfId="0" applyFont="1" applyFill="1" applyAlignment="1" applyProtection="1">
      <alignment horizontal="left" vertical="center"/>
    </xf>
    <xf numFmtId="0" fontId="27" fillId="0" borderId="0" xfId="0" applyFont="1" applyFill="1" applyAlignment="1" applyProtection="1">
      <alignment horizontal="left" vertical="center"/>
      <protection locked="0"/>
    </xf>
    <xf numFmtId="0" fontId="27" fillId="0" borderId="0" xfId="0" applyFont="1" applyFill="1" applyAlignment="1" applyProtection="1">
      <alignment horizontal="center" vertical="top"/>
      <protection locked="0"/>
    </xf>
    <xf numFmtId="0" fontId="5" fillId="0" borderId="0" xfId="0" applyFont="1" applyFill="1" applyAlignment="1" applyProtection="1">
      <alignment vertical="center"/>
    </xf>
    <xf numFmtId="38" fontId="5" fillId="0" borderId="0" xfId="0" applyNumberFormat="1" applyFont="1" applyFill="1" applyAlignment="1">
      <alignment vertical="center"/>
    </xf>
    <xf numFmtId="182" fontId="5" fillId="0" borderId="0" xfId="0" applyNumberFormat="1" applyFont="1" applyFill="1" applyAlignment="1">
      <alignment vertical="center"/>
    </xf>
    <xf numFmtId="0" fontId="0" fillId="0" borderId="0" xfId="0" applyFont="1" applyFill="1" applyAlignment="1" applyProtection="1">
      <alignment vertical="center"/>
    </xf>
    <xf numFmtId="0" fontId="5" fillId="0" borderId="0" xfId="0" applyFont="1" applyFill="1" applyBorder="1" applyAlignment="1" applyProtection="1">
      <alignment horizontal="center" vertical="center" shrinkToFit="1"/>
    </xf>
    <xf numFmtId="0" fontId="0" fillId="35" borderId="33" xfId="0" applyFont="1" applyFill="1" applyBorder="1" applyAlignment="1" applyProtection="1">
      <alignment horizontal="center" vertical="center" shrinkToFit="1"/>
    </xf>
    <xf numFmtId="0" fontId="0" fillId="35" borderId="36" xfId="0" applyFont="1" applyFill="1" applyBorder="1" applyAlignment="1" applyProtection="1">
      <alignment horizontal="center" vertical="center" shrinkToFit="1"/>
    </xf>
    <xf numFmtId="0" fontId="0" fillId="26" borderId="31" xfId="0" applyFont="1" applyFill="1" applyBorder="1" applyAlignment="1" applyProtection="1">
      <alignment horizontal="center" vertical="center" shrinkToFit="1"/>
    </xf>
    <xf numFmtId="0" fontId="0" fillId="0" borderId="31" xfId="0" applyFont="1" applyFill="1" applyBorder="1" applyAlignment="1" applyProtection="1">
      <alignment horizontal="center" vertical="center" shrinkToFit="1"/>
    </xf>
    <xf numFmtId="177" fontId="5" fillId="25" borderId="33" xfId="2" applyNumberFormat="1" applyFont="1" applyFill="1" applyBorder="1" applyAlignment="1" applyProtection="1">
      <alignment horizontal="center" vertical="center" shrinkToFit="1"/>
    </xf>
    <xf numFmtId="0" fontId="0" fillId="0" borderId="32" xfId="0" applyFont="1" applyFill="1" applyBorder="1" applyAlignment="1" applyProtection="1">
      <alignment horizontal="center" vertical="center" shrinkToFit="1"/>
    </xf>
    <xf numFmtId="0" fontId="0" fillId="35" borderId="41" xfId="0" applyFont="1" applyFill="1" applyBorder="1" applyAlignment="1" applyProtection="1">
      <alignment horizontal="left" vertical="center" shrinkToFit="1"/>
    </xf>
    <xf numFmtId="38" fontId="5" fillId="25" borderId="50" xfId="2" applyFont="1" applyFill="1" applyBorder="1" applyAlignment="1" applyProtection="1">
      <alignment vertical="center" shrinkToFit="1"/>
    </xf>
    <xf numFmtId="38" fontId="5" fillId="25" borderId="51" xfId="2" applyFont="1" applyFill="1" applyBorder="1" applyAlignment="1" applyProtection="1">
      <alignment vertical="center" shrinkToFit="1"/>
    </xf>
    <xf numFmtId="38" fontId="5" fillId="25" borderId="52" xfId="2" applyFont="1" applyFill="1" applyBorder="1" applyAlignment="1" applyProtection="1">
      <alignment vertical="center" shrinkToFit="1"/>
    </xf>
    <xf numFmtId="38" fontId="5" fillId="25" borderId="53" xfId="2" applyFont="1" applyFill="1" applyBorder="1" applyAlignment="1" applyProtection="1">
      <alignment vertical="center" shrinkToFit="1"/>
    </xf>
    <xf numFmtId="38" fontId="5" fillId="0" borderId="0" xfId="0" applyNumberFormat="1" applyFont="1" applyFill="1" applyAlignment="1" applyProtection="1">
      <alignment vertical="center"/>
    </xf>
    <xf numFmtId="40" fontId="5" fillId="0" borderId="0" xfId="0" applyNumberFormat="1" applyFont="1" applyFill="1" applyAlignment="1" applyProtection="1">
      <alignment vertical="center"/>
    </xf>
    <xf numFmtId="0" fontId="0" fillId="0" borderId="0" xfId="0" applyFont="1" applyFill="1" applyAlignment="1" applyProtection="1">
      <alignment horizontal="right" vertical="center"/>
    </xf>
    <xf numFmtId="0" fontId="33" fillId="0" borderId="0" xfId="0" applyFont="1" applyFill="1" applyAlignment="1" applyProtection="1">
      <alignment vertical="center"/>
    </xf>
    <xf numFmtId="0" fontId="32" fillId="0" borderId="0" xfId="0" applyFont="1" applyBorder="1" applyAlignment="1">
      <alignment vertical="center"/>
    </xf>
    <xf numFmtId="0" fontId="0" fillId="0" borderId="0" xfId="0" applyFont="1" applyAlignment="1">
      <alignment vertical="center"/>
    </xf>
    <xf numFmtId="0" fontId="32" fillId="0" borderId="0" xfId="0" applyFont="1" applyBorder="1" applyAlignment="1">
      <alignment horizontal="center" vertical="center"/>
    </xf>
    <xf numFmtId="0" fontId="31" fillId="0" borderId="0" xfId="0" applyFont="1" applyBorder="1" applyAlignment="1">
      <alignment horizontal="left" vertical="center"/>
    </xf>
    <xf numFmtId="0" fontId="5" fillId="0" borderId="0" xfId="0" applyFont="1" applyFill="1" applyAlignment="1" applyProtection="1">
      <alignment horizontal="center" vertical="center"/>
    </xf>
    <xf numFmtId="0" fontId="5" fillId="0" borderId="0" xfId="0" applyFont="1" applyFill="1" applyBorder="1" applyAlignment="1" applyProtection="1">
      <alignment vertical="center"/>
    </xf>
    <xf numFmtId="0" fontId="27" fillId="0" borderId="62" xfId="0" applyFont="1" applyFill="1" applyBorder="1" applyAlignment="1" applyProtection="1">
      <alignment vertical="center"/>
    </xf>
    <xf numFmtId="0" fontId="5" fillId="0" borderId="25" xfId="0" applyFont="1" applyFill="1" applyBorder="1" applyAlignment="1" applyProtection="1">
      <alignment vertical="center"/>
    </xf>
    <xf numFmtId="0" fontId="31" fillId="0" borderId="25" xfId="0" applyFont="1" applyFill="1" applyBorder="1" applyAlignment="1" applyProtection="1">
      <alignment horizontal="right" vertical="center"/>
    </xf>
    <xf numFmtId="0" fontId="5" fillId="0" borderId="64" xfId="0" applyFont="1" applyFill="1" applyBorder="1" applyAlignment="1" applyProtection="1">
      <alignment vertical="center"/>
    </xf>
    <xf numFmtId="0" fontId="32" fillId="0" borderId="62" xfId="0" applyFont="1" applyFill="1" applyBorder="1" applyAlignment="1" applyProtection="1"/>
    <xf numFmtId="0" fontId="31" fillId="0" borderId="62" xfId="0" applyFont="1" applyFill="1" applyBorder="1" applyAlignment="1" applyProtection="1">
      <alignment horizontal="right"/>
    </xf>
    <xf numFmtId="0" fontId="0" fillId="0" borderId="62" xfId="0" applyFont="1" applyFill="1" applyBorder="1" applyAlignment="1" applyProtection="1"/>
    <xf numFmtId="0" fontId="31" fillId="0" borderId="25" xfId="0" applyFont="1" applyFill="1" applyBorder="1" applyAlignment="1" applyProtection="1"/>
    <xf numFmtId="177" fontId="5" fillId="25" borderId="65" xfId="2" applyNumberFormat="1" applyFont="1" applyFill="1" applyBorder="1" applyAlignment="1" applyProtection="1">
      <alignment horizontal="center" vertical="center" shrinkToFit="1"/>
    </xf>
    <xf numFmtId="9" fontId="0" fillId="37" borderId="21" xfId="1" applyFont="1" applyFill="1" applyBorder="1" applyAlignment="1" applyProtection="1">
      <alignment horizontal="center" vertical="center" shrinkToFit="1"/>
    </xf>
    <xf numFmtId="38" fontId="5" fillId="25" borderId="3" xfId="2" applyFont="1" applyFill="1" applyBorder="1" applyAlignment="1" applyProtection="1">
      <alignment vertical="center" shrinkToFit="1"/>
    </xf>
    <xf numFmtId="0" fontId="0" fillId="35" borderId="41" xfId="0" applyFont="1" applyFill="1" applyBorder="1" applyAlignment="1" applyProtection="1">
      <alignment horizontal="center" vertical="center" shrinkToFit="1"/>
    </xf>
    <xf numFmtId="186" fontId="5" fillId="25" borderId="67" xfId="2" applyNumberFormat="1" applyFont="1" applyFill="1" applyBorder="1" applyAlignment="1" applyProtection="1">
      <alignment vertical="center" shrinkToFit="1"/>
    </xf>
    <xf numFmtId="186" fontId="5" fillId="25" borderId="32" xfId="2" applyNumberFormat="1" applyFont="1" applyFill="1" applyBorder="1" applyAlignment="1" applyProtection="1">
      <alignment vertical="center" shrinkToFit="1"/>
    </xf>
    <xf numFmtId="0" fontId="31" fillId="0" borderId="62" xfId="0" applyFont="1" applyFill="1" applyBorder="1" applyAlignment="1" applyProtection="1">
      <alignment horizontal="left" vertical="center" indent="1"/>
    </xf>
    <xf numFmtId="186" fontId="5" fillId="25" borderId="31" xfId="2" applyNumberFormat="1" applyFont="1" applyFill="1" applyBorder="1" applyAlignment="1" applyProtection="1">
      <alignment vertical="center" shrinkToFit="1"/>
    </xf>
    <xf numFmtId="186" fontId="5" fillId="25" borderId="66" xfId="2" applyNumberFormat="1" applyFont="1" applyFill="1" applyBorder="1" applyAlignment="1" applyProtection="1">
      <alignment vertical="center" shrinkToFit="1"/>
    </xf>
    <xf numFmtId="186" fontId="32" fillId="0" borderId="25" xfId="0" applyNumberFormat="1" applyFont="1" applyFill="1" applyBorder="1" applyAlignment="1">
      <alignment horizontal="left" vertical="center"/>
    </xf>
    <xf numFmtId="183" fontId="5" fillId="0" borderId="0" xfId="2" applyNumberFormat="1" applyFont="1" applyFill="1" applyAlignment="1" applyProtection="1">
      <alignment vertical="center"/>
    </xf>
    <xf numFmtId="0" fontId="0" fillId="0" borderId="26" xfId="0" applyFont="1" applyFill="1" applyBorder="1" applyAlignment="1" applyProtection="1">
      <alignment horizontal="right" vertical="center"/>
    </xf>
    <xf numFmtId="0" fontId="0" fillId="0" borderId="27" xfId="0" applyFont="1" applyFill="1" applyBorder="1" applyAlignment="1" applyProtection="1">
      <alignment horizontal="right" vertical="center"/>
    </xf>
    <xf numFmtId="38"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183" fontId="32" fillId="0" borderId="0" xfId="2" applyNumberFormat="1" applyFont="1" applyFill="1" applyBorder="1" applyAlignment="1" applyProtection="1">
      <alignment vertical="center"/>
    </xf>
    <xf numFmtId="0" fontId="0" fillId="0" borderId="0" xfId="0" applyFont="1" applyFill="1" applyAlignment="1">
      <alignment vertical="center"/>
    </xf>
    <xf numFmtId="178" fontId="5" fillId="25" borderId="42" xfId="2" applyNumberFormat="1" applyFont="1" applyFill="1" applyBorder="1" applyAlignment="1" applyProtection="1">
      <alignment horizontal="center" vertical="center" shrinkToFit="1"/>
    </xf>
    <xf numFmtId="38" fontId="5" fillId="25" borderId="3" xfId="2" applyNumberFormat="1" applyFont="1" applyFill="1" applyBorder="1" applyAlignment="1" applyProtection="1">
      <alignment vertical="center" shrinkToFit="1"/>
    </xf>
    <xf numFmtId="178" fontId="5" fillId="25" borderId="41" xfId="2" applyNumberFormat="1" applyFont="1" applyFill="1" applyBorder="1" applyAlignment="1" applyProtection="1">
      <alignment horizontal="center" vertical="center" shrinkToFit="1"/>
    </xf>
    <xf numFmtId="0" fontId="0" fillId="0" borderId="36" xfId="0" applyFont="1" applyFill="1" applyBorder="1" applyAlignment="1" applyProtection="1">
      <alignment horizontal="center" vertical="center" shrinkToFit="1"/>
    </xf>
    <xf numFmtId="0" fontId="0" fillId="0" borderId="30" xfId="0" applyFont="1" applyFill="1" applyBorder="1" applyAlignment="1" applyProtection="1">
      <alignment horizontal="center" vertical="center" shrinkToFit="1"/>
    </xf>
    <xf numFmtId="0" fontId="0" fillId="0" borderId="41" xfId="0" applyFont="1" applyFill="1" applyBorder="1" applyAlignment="1" applyProtection="1">
      <alignment horizontal="center" vertical="center" shrinkToFit="1"/>
    </xf>
    <xf numFmtId="0" fontId="0" fillId="0" borderId="65" xfId="0" applyFont="1" applyFill="1" applyBorder="1" applyAlignment="1" applyProtection="1">
      <alignment horizontal="center" vertical="center" shrinkToFit="1"/>
    </xf>
    <xf numFmtId="56" fontId="35" fillId="0" borderId="0" xfId="0" quotePrefix="1" applyNumberFormat="1" applyFont="1" applyAlignment="1">
      <alignment horizontal="right" vertical="center"/>
    </xf>
    <xf numFmtId="0" fontId="5" fillId="0" borderId="42" xfId="0" applyFont="1" applyBorder="1" applyAlignment="1">
      <alignment vertical="center"/>
    </xf>
    <xf numFmtId="178" fontId="5" fillId="25" borderId="39" xfId="2" applyNumberFormat="1" applyFont="1" applyFill="1" applyBorder="1" applyAlignment="1" applyProtection="1">
      <alignment horizontal="center" vertical="center" shrinkToFit="1"/>
    </xf>
    <xf numFmtId="0" fontId="27" fillId="0" borderId="0" xfId="0" applyFont="1" applyFill="1" applyBorder="1" applyAlignment="1" applyProtection="1">
      <alignment horizontal="center" vertical="center"/>
    </xf>
    <xf numFmtId="183" fontId="5" fillId="0" borderId="0" xfId="2" applyNumberFormat="1" applyFont="1" applyFill="1" applyBorder="1" applyAlignment="1" applyProtection="1">
      <alignment vertical="center"/>
    </xf>
    <xf numFmtId="56" fontId="35" fillId="0" borderId="0" xfId="0" quotePrefix="1" applyNumberFormat="1" applyFont="1" applyFill="1" applyAlignment="1">
      <alignment horizontal="right" vertical="center"/>
    </xf>
    <xf numFmtId="0" fontId="0" fillId="0" borderId="0" xfId="0" applyFont="1" applyFill="1" applyBorder="1" applyAlignment="1" applyProtection="1">
      <alignment horizontal="center" vertical="center" shrinkToFit="1"/>
    </xf>
    <xf numFmtId="177" fontId="5" fillId="0" borderId="0" xfId="2" applyNumberFormat="1" applyFont="1" applyFill="1" applyBorder="1" applyAlignment="1" applyProtection="1">
      <alignment horizontal="center" vertical="center" shrinkToFit="1"/>
    </xf>
    <xf numFmtId="0" fontId="5" fillId="0" borderId="0" xfId="0" applyFont="1" applyFill="1" applyBorder="1" applyAlignment="1">
      <alignment vertical="center"/>
    </xf>
    <xf numFmtId="178" fontId="5" fillId="0" borderId="0" xfId="2" applyNumberFormat="1" applyFont="1" applyFill="1" applyBorder="1" applyAlignment="1" applyProtection="1">
      <alignment horizontal="center" vertical="center" shrinkToFit="1"/>
    </xf>
    <xf numFmtId="179" fontId="29"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0" fontId="30" fillId="0" borderId="0" xfId="2" applyNumberFormat="1" applyFont="1" applyFill="1" applyBorder="1" applyAlignment="1" applyProtection="1">
      <alignment vertical="center" shrinkToFit="1"/>
      <protection locked="0"/>
    </xf>
    <xf numFmtId="181" fontId="30" fillId="0" borderId="0" xfId="2" applyNumberFormat="1" applyFont="1" applyFill="1" applyBorder="1" applyAlignment="1" applyProtection="1">
      <alignment vertical="center" shrinkToFit="1"/>
      <protection locked="0"/>
    </xf>
    <xf numFmtId="185" fontId="5" fillId="0" borderId="0" xfId="2" applyNumberFormat="1" applyFont="1" applyFill="1" applyBorder="1" applyAlignment="1">
      <alignment vertical="center" shrinkToFit="1"/>
    </xf>
    <xf numFmtId="180" fontId="5" fillId="0" borderId="0" xfId="2" applyNumberFormat="1" applyFont="1" applyFill="1" applyBorder="1" applyAlignment="1" applyProtection="1">
      <alignment vertical="center" shrinkToFit="1"/>
      <protection locked="0"/>
    </xf>
    <xf numFmtId="181" fontId="5" fillId="0" borderId="0" xfId="2" applyNumberFormat="1" applyFont="1" applyFill="1" applyBorder="1" applyAlignment="1" applyProtection="1">
      <alignment vertical="center" shrinkToFit="1"/>
      <protection locked="0"/>
    </xf>
    <xf numFmtId="184" fontId="5" fillId="0" borderId="0" xfId="2" applyNumberFormat="1" applyFont="1" applyFill="1" applyBorder="1" applyAlignment="1" applyProtection="1">
      <alignment vertical="center" shrinkToFit="1"/>
    </xf>
    <xf numFmtId="187" fontId="5" fillId="0" borderId="0" xfId="2" applyNumberFormat="1" applyFont="1" applyFill="1" applyBorder="1" applyAlignment="1" applyProtection="1">
      <alignment vertical="center" shrinkToFit="1"/>
    </xf>
    <xf numFmtId="183" fontId="5" fillId="0" borderId="0" xfId="2" applyNumberFormat="1" applyFont="1" applyFill="1" applyBorder="1" applyAlignment="1" applyProtection="1">
      <alignment horizontal="right" vertical="center" shrinkToFit="1"/>
    </xf>
    <xf numFmtId="0" fontId="0" fillId="35" borderId="33" xfId="0" applyFont="1" applyFill="1" applyBorder="1" applyAlignment="1" applyProtection="1">
      <alignment horizontal="left" vertical="center" indent="1" shrinkToFit="1"/>
    </xf>
    <xf numFmtId="0" fontId="0" fillId="35" borderId="36" xfId="0" applyFont="1" applyFill="1" applyBorder="1" applyAlignment="1" applyProtection="1">
      <alignment horizontal="left" vertical="center" indent="1" shrinkToFit="1"/>
    </xf>
    <xf numFmtId="0" fontId="0" fillId="0" borderId="36" xfId="0" applyFont="1" applyFill="1" applyBorder="1" applyAlignment="1" applyProtection="1">
      <alignment horizontal="left" vertical="center" indent="1" shrinkToFit="1"/>
    </xf>
    <xf numFmtId="0" fontId="0" fillId="35" borderId="41" xfId="0" applyFont="1" applyFill="1" applyBorder="1" applyAlignment="1" applyProtection="1">
      <alignment horizontal="left" vertical="center" indent="1" shrinkToFit="1"/>
    </xf>
    <xf numFmtId="0" fontId="0" fillId="0" borderId="30" xfId="0" applyFont="1" applyFill="1" applyBorder="1" applyAlignment="1" applyProtection="1">
      <alignment horizontal="left" vertical="center" indent="1" shrinkToFit="1"/>
    </xf>
    <xf numFmtId="0" fontId="0" fillId="0" borderId="41" xfId="0" applyFont="1" applyFill="1" applyBorder="1" applyAlignment="1" applyProtection="1">
      <alignment horizontal="left" vertical="center" indent="1" shrinkToFit="1"/>
    </xf>
    <xf numFmtId="0" fontId="0" fillId="0" borderId="65" xfId="0" applyFont="1" applyFill="1" applyBorder="1" applyAlignment="1" applyProtection="1">
      <alignment horizontal="left" vertical="center" indent="1" shrinkToFit="1"/>
    </xf>
    <xf numFmtId="0" fontId="0" fillId="35" borderId="29" xfId="0"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0" fillId="0" borderId="0" xfId="0" applyFont="1" applyFill="1" applyAlignment="1" applyProtection="1">
      <alignment vertical="top"/>
    </xf>
    <xf numFmtId="185" fontId="27" fillId="38" borderId="21" xfId="2" applyNumberFormat="1" applyFont="1" applyFill="1" applyBorder="1" applyAlignment="1">
      <alignment vertical="center" shrinkToFit="1"/>
    </xf>
    <xf numFmtId="183" fontId="27" fillId="0" borderId="0" xfId="2" applyNumberFormat="1" applyFont="1" applyFill="1" applyAlignment="1" applyProtection="1">
      <alignment vertical="center"/>
    </xf>
    <xf numFmtId="184" fontId="27" fillId="25" borderId="21" xfId="2" applyNumberFormat="1" applyFont="1" applyFill="1" applyBorder="1" applyAlignment="1" applyProtection="1">
      <alignment vertical="center" shrinkToFit="1"/>
    </xf>
    <xf numFmtId="187" fontId="27" fillId="25" borderId="30" xfId="2" applyNumberFormat="1" applyFont="1" applyFill="1" applyBorder="1" applyAlignment="1" applyProtection="1">
      <alignment vertical="center" shrinkToFit="1"/>
    </xf>
    <xf numFmtId="183" fontId="27" fillId="25" borderId="30" xfId="2" applyNumberFormat="1" applyFont="1" applyFill="1" applyBorder="1" applyAlignment="1" applyProtection="1">
      <alignment horizontal="right" vertical="center" shrinkToFit="1"/>
    </xf>
    <xf numFmtId="183" fontId="27" fillId="0" borderId="28" xfId="2" applyNumberFormat="1" applyFont="1" applyFill="1" applyBorder="1" applyAlignment="1" applyProtection="1">
      <alignment vertical="center"/>
    </xf>
    <xf numFmtId="40" fontId="5" fillId="25" borderId="34" xfId="2" applyNumberFormat="1" applyFont="1" applyFill="1" applyBorder="1" applyAlignment="1" applyProtection="1">
      <alignment vertical="center" shrinkToFit="1"/>
    </xf>
    <xf numFmtId="40" fontId="5" fillId="25" borderId="35" xfId="2" applyNumberFormat="1" applyFont="1" applyFill="1" applyBorder="1" applyAlignment="1" applyProtection="1">
      <alignment vertical="center" shrinkToFit="1"/>
    </xf>
    <xf numFmtId="40" fontId="5" fillId="25" borderId="52" xfId="2" applyNumberFormat="1" applyFont="1" applyFill="1" applyBorder="1" applyAlignment="1" applyProtection="1">
      <alignment vertical="center" shrinkToFit="1"/>
    </xf>
    <xf numFmtId="40" fontId="5" fillId="25" borderId="3" xfId="2" applyNumberFormat="1" applyFont="1" applyFill="1" applyBorder="1" applyAlignment="1" applyProtection="1">
      <alignment vertical="center" shrinkToFit="1"/>
    </xf>
    <xf numFmtId="40" fontId="5" fillId="25" borderId="2" xfId="2" applyNumberFormat="1" applyFont="1" applyFill="1" applyBorder="1" applyAlignment="1" applyProtection="1">
      <alignment vertical="center" shrinkToFit="1"/>
    </xf>
    <xf numFmtId="40" fontId="5" fillId="25" borderId="53" xfId="2" applyNumberFormat="1" applyFont="1" applyFill="1" applyBorder="1" applyAlignment="1" applyProtection="1">
      <alignment vertical="center" shrinkToFit="1"/>
    </xf>
    <xf numFmtId="40" fontId="5" fillId="25" borderId="59" xfId="2" applyNumberFormat="1" applyFont="1" applyFill="1" applyBorder="1" applyAlignment="1" applyProtection="1">
      <alignment vertical="center" shrinkToFit="1"/>
    </xf>
    <xf numFmtId="40" fontId="5" fillId="25" borderId="58" xfId="2" applyNumberFormat="1" applyFont="1" applyFill="1" applyBorder="1" applyAlignment="1" applyProtection="1">
      <alignment vertical="center" shrinkToFit="1"/>
    </xf>
    <xf numFmtId="40" fontId="5" fillId="25" borderId="60" xfId="2" applyNumberFormat="1" applyFont="1" applyFill="1" applyBorder="1" applyAlignment="1" applyProtection="1">
      <alignment vertical="center" shrinkToFit="1"/>
    </xf>
    <xf numFmtId="40" fontId="5" fillId="25" borderId="61" xfId="2" applyNumberFormat="1" applyFont="1" applyFill="1" applyBorder="1" applyAlignment="1" applyProtection="1">
      <alignment vertical="center" shrinkToFit="1"/>
    </xf>
    <xf numFmtId="40" fontId="5" fillId="25" borderId="54" xfId="2" applyNumberFormat="1" applyFont="1" applyFill="1" applyBorder="1" applyAlignment="1" applyProtection="1">
      <alignment vertical="center" shrinkToFit="1"/>
    </xf>
    <xf numFmtId="40" fontId="5" fillId="25" borderId="55" xfId="2" applyNumberFormat="1" applyFont="1" applyFill="1" applyBorder="1" applyAlignment="1" applyProtection="1">
      <alignment vertical="center" shrinkToFit="1"/>
    </xf>
    <xf numFmtId="40" fontId="5" fillId="25" borderId="56" xfId="2" applyNumberFormat="1" applyFont="1" applyFill="1" applyBorder="1" applyAlignment="1" applyProtection="1">
      <alignment vertical="center" shrinkToFit="1"/>
    </xf>
    <xf numFmtId="40" fontId="5" fillId="25" borderId="57" xfId="2" applyNumberFormat="1" applyFont="1" applyFill="1" applyBorder="1" applyAlignment="1" applyProtection="1">
      <alignment vertical="center" shrinkToFit="1"/>
    </xf>
    <xf numFmtId="40" fontId="5" fillId="25" borderId="48" xfId="2" applyNumberFormat="1" applyFont="1" applyFill="1" applyBorder="1" applyAlignment="1" applyProtection="1">
      <alignment vertical="center" shrinkToFit="1"/>
    </xf>
    <xf numFmtId="40" fontId="5" fillId="25" borderId="49" xfId="2" applyNumberFormat="1" applyFont="1" applyFill="1" applyBorder="1" applyAlignment="1" applyProtection="1">
      <alignment vertical="center" shrinkToFit="1"/>
    </xf>
    <xf numFmtId="40" fontId="5" fillId="25" borderId="38" xfId="2" applyNumberFormat="1" applyFont="1" applyFill="1" applyBorder="1" applyAlignment="1" applyProtection="1">
      <alignment vertical="center" shrinkToFit="1"/>
    </xf>
    <xf numFmtId="180" fontId="27" fillId="36" borderId="33" xfId="2" applyNumberFormat="1" applyFont="1" applyFill="1" applyBorder="1" applyAlignment="1" applyProtection="1">
      <alignment vertical="center" shrinkToFit="1"/>
      <protection locked="0"/>
    </xf>
    <xf numFmtId="181" fontId="27" fillId="36" borderId="41" xfId="2" applyNumberFormat="1" applyFont="1" applyFill="1" applyBorder="1" applyAlignment="1" applyProtection="1">
      <alignment vertical="center" shrinkToFit="1"/>
      <protection locked="0"/>
    </xf>
    <xf numFmtId="0" fontId="34" fillId="0" borderId="0" xfId="0" applyFont="1" applyFill="1" applyAlignment="1" applyProtection="1">
      <alignment horizontal="left" vertical="center"/>
    </xf>
    <xf numFmtId="0" fontId="28" fillId="0" borderId="7" xfId="0" applyFont="1" applyBorder="1" applyAlignment="1">
      <alignment vertical="center"/>
    </xf>
    <xf numFmtId="0" fontId="5" fillId="0" borderId="5" xfId="0" applyFont="1" applyBorder="1" applyAlignment="1">
      <alignment vertical="center"/>
    </xf>
    <xf numFmtId="0" fontId="0" fillId="0" borderId="11" xfId="0" applyFont="1" applyBorder="1" applyAlignment="1">
      <alignment vertical="center"/>
    </xf>
    <xf numFmtId="0" fontId="5" fillId="0" borderId="69" xfId="0" applyFont="1" applyBorder="1" applyAlignment="1">
      <alignment horizontal="left" vertical="center"/>
    </xf>
    <xf numFmtId="0" fontId="5" fillId="0" borderId="5" xfId="0" applyFont="1" applyBorder="1" applyAlignment="1">
      <alignment horizontal="left" vertical="center"/>
    </xf>
    <xf numFmtId="189" fontId="0" fillId="0" borderId="0" xfId="0" applyNumberFormat="1" applyFont="1" applyBorder="1" applyAlignment="1">
      <alignment horizontal="center" vertical="center"/>
    </xf>
    <xf numFmtId="189" fontId="0" fillId="0" borderId="9" xfId="0" applyNumberFormat="1" applyFont="1" applyBorder="1" applyAlignment="1">
      <alignment horizontal="center" vertical="center"/>
    </xf>
    <xf numFmtId="0" fontId="0" fillId="0" borderId="68" xfId="0" applyFont="1" applyBorder="1" applyAlignment="1">
      <alignment horizontal="right" vertical="center"/>
    </xf>
    <xf numFmtId="0" fontId="0" fillId="0" borderId="7" xfId="0" applyFont="1" applyBorder="1" applyAlignment="1">
      <alignment horizontal="right" vertical="center"/>
    </xf>
    <xf numFmtId="0" fontId="0" fillId="0" borderId="10" xfId="0" applyFont="1" applyBorder="1" applyAlignment="1">
      <alignment horizontal="right" vertical="center"/>
    </xf>
    <xf numFmtId="38" fontId="5" fillId="0" borderId="68" xfId="2" applyFont="1" applyBorder="1" applyAlignment="1">
      <alignment vertical="center"/>
    </xf>
    <xf numFmtId="38" fontId="5" fillId="0" borderId="68" xfId="0" applyNumberFormat="1" applyFont="1" applyBorder="1" applyAlignment="1">
      <alignment vertical="center"/>
    </xf>
    <xf numFmtId="0" fontId="0" fillId="0" borderId="11" xfId="0" applyFont="1" applyBorder="1" applyAlignment="1">
      <alignment horizontal="center" vertical="center"/>
    </xf>
    <xf numFmtId="0" fontId="0" fillId="0" borderId="69" xfId="0" applyFont="1" applyBorder="1" applyAlignment="1">
      <alignment horizontal="center" vertical="center"/>
    </xf>
    <xf numFmtId="0" fontId="5" fillId="0" borderId="0" xfId="0" applyFont="1" applyFill="1" applyAlignment="1">
      <alignment horizontal="right" vertical="center"/>
    </xf>
    <xf numFmtId="0" fontId="0" fillId="0" borderId="8" xfId="0" applyFont="1" applyBorder="1" applyAlignment="1">
      <alignment horizontal="center" vertical="center"/>
    </xf>
    <xf numFmtId="0" fontId="7" fillId="0" borderId="10" xfId="0" applyFont="1" applyBorder="1" applyAlignment="1">
      <alignment horizontal="right" vertical="center"/>
    </xf>
    <xf numFmtId="38" fontId="5" fillId="0" borderId="6" xfId="2" applyFont="1" applyFill="1" applyBorder="1" applyAlignment="1">
      <alignment vertical="center"/>
    </xf>
    <xf numFmtId="0" fontId="0" fillId="0" borderId="1" xfId="0" applyFont="1" applyFill="1" applyBorder="1" applyAlignment="1">
      <alignment vertical="center"/>
    </xf>
    <xf numFmtId="38" fontId="5" fillId="0" borderId="1" xfId="0" applyNumberFormat="1" applyFont="1" applyFill="1" applyBorder="1" applyAlignment="1">
      <alignment vertical="center"/>
    </xf>
    <xf numFmtId="38" fontId="5" fillId="0" borderId="4" xfId="0" applyNumberFormat="1" applyFont="1" applyFill="1" applyBorder="1" applyAlignment="1">
      <alignment vertical="center"/>
    </xf>
    <xf numFmtId="38" fontId="0" fillId="0" borderId="1" xfId="0" applyNumberFormat="1" applyFont="1" applyFill="1" applyBorder="1" applyAlignment="1">
      <alignment vertical="center"/>
    </xf>
    <xf numFmtId="38" fontId="5" fillId="0" borderId="0" xfId="0" applyNumberFormat="1" applyFont="1" applyAlignment="1">
      <alignment horizontal="right" vertical="center"/>
    </xf>
    <xf numFmtId="190" fontId="0" fillId="0" borderId="0" xfId="0" applyNumberFormat="1" applyFont="1" applyFill="1" applyAlignment="1" applyProtection="1">
      <alignment horizontal="left"/>
    </xf>
    <xf numFmtId="38" fontId="5" fillId="25" borderId="52" xfId="2" applyNumberFormat="1" applyFont="1" applyFill="1" applyBorder="1" applyAlignment="1" applyProtection="1">
      <alignment vertical="center" shrinkToFit="1"/>
    </xf>
    <xf numFmtId="38" fontId="5" fillId="25" borderId="70" xfId="2" applyNumberFormat="1" applyFont="1" applyFill="1" applyBorder="1" applyAlignment="1" applyProtection="1">
      <alignment vertical="center" shrinkToFit="1"/>
    </xf>
    <xf numFmtId="38" fontId="5" fillId="25" borderId="48" xfId="2" applyNumberFormat="1" applyFont="1" applyFill="1" applyBorder="1" applyAlignment="1" applyProtection="1">
      <alignment vertical="center" shrinkToFit="1"/>
    </xf>
    <xf numFmtId="38" fontId="5" fillId="25" borderId="49" xfId="2" applyNumberFormat="1" applyFont="1" applyFill="1" applyBorder="1" applyAlignment="1" applyProtection="1">
      <alignment vertical="center" shrinkToFit="1"/>
    </xf>
    <xf numFmtId="0" fontId="28" fillId="0" borderId="0" xfId="0" applyFont="1" applyFill="1" applyAlignment="1" applyProtection="1">
      <alignment vertical="center"/>
    </xf>
    <xf numFmtId="191" fontId="0" fillId="0" borderId="25" xfId="0" applyNumberFormat="1" applyFont="1" applyFill="1" applyBorder="1" applyAlignment="1" applyProtection="1">
      <alignment vertical="center" shrinkToFit="1"/>
    </xf>
    <xf numFmtId="191" fontId="0" fillId="0" borderId="25" xfId="0" applyNumberFormat="1" applyFont="1" applyFill="1" applyBorder="1" applyAlignment="1" applyProtection="1">
      <alignment horizontal="left" vertical="center" shrinkToFit="1"/>
    </xf>
    <xf numFmtId="0" fontId="37" fillId="0" borderId="0" xfId="89" applyAlignment="1">
      <alignment horizontal="right" vertical="center"/>
    </xf>
    <xf numFmtId="0" fontId="0" fillId="0" borderId="0" xfId="0" applyAlignment="1">
      <alignment vertical="center"/>
    </xf>
    <xf numFmtId="0" fontId="0" fillId="0" borderId="9" xfId="0" applyBorder="1" applyAlignment="1">
      <alignment horizontal="right" vertical="center"/>
    </xf>
    <xf numFmtId="0" fontId="0" fillId="0" borderId="9" xfId="0" applyBorder="1" applyAlignment="1">
      <alignment vertical="center"/>
    </xf>
    <xf numFmtId="0" fontId="0" fillId="0" borderId="0" xfId="0" applyAlignment="1">
      <alignment horizontal="distributed" vertical="center"/>
    </xf>
    <xf numFmtId="2" fontId="38" fillId="0" borderId="71" xfId="0" applyNumberFormat="1" applyFont="1" applyBorder="1" applyAlignment="1">
      <alignment horizontal="right" vertical="center" indent="1"/>
    </xf>
    <xf numFmtId="0" fontId="38" fillId="0" borderId="0" xfId="0" applyFont="1" applyAlignment="1">
      <alignment horizontal="right" vertical="center" indent="1"/>
    </xf>
    <xf numFmtId="0" fontId="0" fillId="0" borderId="68" xfId="0" applyBorder="1" applyAlignment="1">
      <alignment vertical="center"/>
    </xf>
    <xf numFmtId="0" fontId="0" fillId="0" borderId="0" xfId="0" applyBorder="1" applyAlignment="1">
      <alignment horizontal="left" vertical="center" indent="1"/>
    </xf>
    <xf numFmtId="0" fontId="0" fillId="0" borderId="0" xfId="0" applyBorder="1" applyAlignment="1">
      <alignment vertical="center"/>
    </xf>
    <xf numFmtId="0" fontId="0" fillId="0" borderId="0" xfId="0" applyBorder="1" applyAlignment="1">
      <alignment horizontal="left" vertical="center"/>
    </xf>
    <xf numFmtId="0" fontId="0" fillId="0" borderId="7" xfId="0" applyBorder="1" applyAlignment="1">
      <alignment vertical="center"/>
    </xf>
    <xf numFmtId="0" fontId="0" fillId="0" borderId="68" xfId="0" applyBorder="1" applyAlignment="1">
      <alignment horizontal="center"/>
    </xf>
    <xf numFmtId="0" fontId="32" fillId="0" borderId="0" xfId="0" applyFont="1" applyBorder="1" applyAlignment="1"/>
    <xf numFmtId="0" fontId="0" fillId="0" borderId="0" xfId="0" applyAlignment="1"/>
    <xf numFmtId="0" fontId="0" fillId="0" borderId="10" xfId="0" applyBorder="1" applyAlignment="1">
      <alignment horizontal="center"/>
    </xf>
    <xf numFmtId="0" fontId="32" fillId="0" borderId="8" xfId="0" applyFont="1" applyBorder="1" applyAlignment="1"/>
    <xf numFmtId="0" fontId="0" fillId="0" borderId="8" xfId="0" applyBorder="1" applyAlignment="1"/>
    <xf numFmtId="0" fontId="0" fillId="0" borderId="9" xfId="0" applyBorder="1" applyAlignment="1">
      <alignment horizontal="center" vertical="center"/>
    </xf>
    <xf numFmtId="0" fontId="32" fillId="0" borderId="9" xfId="0" applyFont="1" applyBorder="1" applyAlignment="1">
      <alignment horizontal="left" vertical="center"/>
    </xf>
    <xf numFmtId="0" fontId="27" fillId="0" borderId="0" xfId="0" applyFont="1" applyAlignment="1">
      <alignment horizontal="center" vertical="center"/>
    </xf>
    <xf numFmtId="0" fontId="27" fillId="0" borderId="8" xfId="0" applyFont="1" applyBorder="1" applyAlignment="1">
      <alignment horizontal="center" vertical="center"/>
    </xf>
    <xf numFmtId="0" fontId="0" fillId="35" borderId="30" xfId="0" applyFont="1" applyFill="1" applyBorder="1" applyAlignment="1" applyProtection="1">
      <alignment horizontal="left" vertical="center" indent="1" shrinkToFit="1"/>
    </xf>
    <xf numFmtId="0" fontId="0" fillId="35" borderId="30" xfId="0" applyFont="1" applyFill="1" applyBorder="1" applyAlignment="1" applyProtection="1">
      <alignment horizontal="left" vertical="center" shrinkToFit="1"/>
    </xf>
    <xf numFmtId="0" fontId="0" fillId="35" borderId="36" xfId="0" applyFont="1" applyFill="1" applyBorder="1" applyAlignment="1" applyProtection="1">
      <alignment horizontal="left" vertical="center" shrinkToFit="1"/>
    </xf>
    <xf numFmtId="40" fontId="5" fillId="25" borderId="37" xfId="2" applyNumberFormat="1" applyFont="1" applyFill="1" applyBorder="1" applyAlignment="1" applyProtection="1">
      <alignment vertical="center" shrinkToFit="1"/>
    </xf>
    <xf numFmtId="181" fontId="27" fillId="36" borderId="36" xfId="2" applyNumberFormat="1" applyFont="1" applyFill="1" applyBorder="1" applyAlignment="1" applyProtection="1">
      <alignment vertical="center" shrinkToFit="1"/>
      <protection locked="0"/>
    </xf>
    <xf numFmtId="38" fontId="5" fillId="25" borderId="31" xfId="2" applyNumberFormat="1" applyFont="1" applyFill="1" applyBorder="1" applyAlignment="1" applyProtection="1">
      <alignment vertical="center" shrinkToFit="1"/>
    </xf>
    <xf numFmtId="38" fontId="5" fillId="25" borderId="32" xfId="2" applyNumberFormat="1" applyFont="1" applyFill="1" applyBorder="1" applyAlignment="1" applyProtection="1">
      <alignment vertical="center" shrinkToFit="1"/>
    </xf>
    <xf numFmtId="40" fontId="0" fillId="25" borderId="3" xfId="2" applyNumberFormat="1" applyFont="1" applyFill="1" applyBorder="1" applyAlignment="1" applyProtection="1">
      <alignment vertical="center" shrinkToFit="1"/>
    </xf>
    <xf numFmtId="0" fontId="0" fillId="35" borderId="65" xfId="0" applyFont="1" applyFill="1" applyBorder="1" applyAlignment="1" applyProtection="1">
      <alignment horizontal="left" vertical="center" indent="1" shrinkToFit="1"/>
    </xf>
    <xf numFmtId="0" fontId="0" fillId="35" borderId="65" xfId="0" applyFont="1" applyFill="1" applyBorder="1" applyAlignment="1" applyProtection="1">
      <alignment horizontal="left" vertical="center" shrinkToFit="1"/>
    </xf>
    <xf numFmtId="40" fontId="0" fillId="25" borderId="72" xfId="2" applyNumberFormat="1" applyFont="1" applyFill="1" applyBorder="1" applyAlignment="1" applyProtection="1">
      <alignment vertical="center" shrinkToFit="1"/>
    </xf>
    <xf numFmtId="40" fontId="5" fillId="25" borderId="72" xfId="2" applyNumberFormat="1" applyFont="1" applyFill="1" applyBorder="1" applyAlignment="1" applyProtection="1">
      <alignment vertical="center" shrinkToFit="1"/>
    </xf>
    <xf numFmtId="40" fontId="5" fillId="25" borderId="73" xfId="2" applyNumberFormat="1" applyFont="1" applyFill="1" applyBorder="1" applyAlignment="1" applyProtection="1">
      <alignment vertical="center" shrinkToFit="1"/>
    </xf>
    <xf numFmtId="0" fontId="5" fillId="0" borderId="62" xfId="0" applyFont="1" applyFill="1" applyBorder="1" applyAlignment="1" applyProtection="1">
      <alignment vertical="center"/>
    </xf>
    <xf numFmtId="0" fontId="0" fillId="0" borderId="47" xfId="0" applyFont="1" applyFill="1" applyBorder="1" applyAlignment="1" applyProtection="1">
      <alignment horizontal="right" vertical="center"/>
    </xf>
    <xf numFmtId="184" fontId="27" fillId="0" borderId="47" xfId="2" applyNumberFormat="1" applyFont="1" applyFill="1" applyBorder="1" applyAlignment="1" applyProtection="1">
      <alignment vertical="center" shrinkToFit="1"/>
    </xf>
    <xf numFmtId="38" fontId="5" fillId="0" borderId="0" xfId="2" applyFont="1" applyFill="1" applyBorder="1" applyAlignment="1">
      <alignment vertical="center"/>
    </xf>
    <xf numFmtId="0" fontId="0" fillId="0" borderId="0" xfId="0" applyFont="1" applyFill="1" applyBorder="1" applyAlignment="1">
      <alignment vertical="center"/>
    </xf>
    <xf numFmtId="38" fontId="0" fillId="0" borderId="0" xfId="0" applyNumberFormat="1" applyFont="1" applyFill="1" applyBorder="1" applyAlignment="1">
      <alignment vertical="center"/>
    </xf>
    <xf numFmtId="38" fontId="5" fillId="0" borderId="0" xfId="0" applyNumberFormat="1" applyFont="1" applyFill="1" applyBorder="1" applyAlignment="1">
      <alignment vertical="center"/>
    </xf>
    <xf numFmtId="38" fontId="5" fillId="25" borderId="75" xfId="2" applyFont="1" applyFill="1" applyBorder="1" applyAlignment="1" applyProtection="1">
      <alignment vertical="center" shrinkToFit="1"/>
    </xf>
    <xf numFmtId="38" fontId="5" fillId="25" borderId="69" xfId="2" applyFont="1" applyFill="1" applyBorder="1" applyAlignment="1" applyProtection="1">
      <alignment vertical="center" shrinkToFit="1"/>
    </xf>
    <xf numFmtId="38" fontId="5" fillId="25" borderId="74" xfId="2" applyFont="1" applyFill="1" applyBorder="1" applyAlignment="1" applyProtection="1">
      <alignment vertical="center" shrinkToFit="1"/>
    </xf>
    <xf numFmtId="38" fontId="5" fillId="25" borderId="73" xfId="2" applyFont="1" applyFill="1" applyBorder="1" applyAlignment="1" applyProtection="1">
      <alignment vertical="center" shrinkToFit="1"/>
    </xf>
    <xf numFmtId="38" fontId="5" fillId="25" borderId="76" xfId="2" applyFont="1" applyFill="1" applyBorder="1" applyAlignment="1" applyProtection="1">
      <alignment vertical="center" shrinkToFit="1"/>
    </xf>
    <xf numFmtId="38" fontId="5" fillId="25" borderId="77" xfId="2" applyNumberFormat="1" applyFont="1" applyFill="1" applyBorder="1" applyAlignment="1" applyProtection="1">
      <alignment vertical="center" shrinkToFit="1"/>
    </xf>
    <xf numFmtId="38" fontId="5" fillId="25" borderId="78" xfId="2" applyNumberFormat="1" applyFont="1" applyFill="1" applyBorder="1" applyAlignment="1" applyProtection="1">
      <alignment vertical="center" shrinkToFit="1"/>
    </xf>
    <xf numFmtId="0" fontId="31" fillId="0" borderId="25" xfId="0" applyFont="1" applyFill="1" applyBorder="1" applyAlignment="1">
      <alignment horizontal="left" vertical="center" indent="1"/>
    </xf>
    <xf numFmtId="0" fontId="31" fillId="0" borderId="62" xfId="0" applyFont="1" applyFill="1" applyBorder="1" applyAlignment="1" applyProtection="1">
      <alignment horizontal="right" vertical="center"/>
    </xf>
    <xf numFmtId="0" fontId="31" fillId="0" borderId="63" xfId="0" applyFont="1" applyFill="1" applyBorder="1" applyAlignment="1" applyProtection="1">
      <alignment horizontal="left" vertical="center"/>
    </xf>
    <xf numFmtId="0" fontId="32" fillId="0" borderId="0" xfId="0" applyFont="1" applyFill="1" applyAlignment="1" applyProtection="1">
      <alignment horizontal="center" vertical="center"/>
    </xf>
    <xf numFmtId="0" fontId="0" fillId="0" borderId="1" xfId="0" applyBorder="1" applyAlignment="1">
      <alignment vertical="center"/>
    </xf>
    <xf numFmtId="0" fontId="29" fillId="0" borderId="0" xfId="0" applyFont="1" applyAlignment="1">
      <alignment horizontal="left"/>
    </xf>
    <xf numFmtId="190" fontId="40" fillId="0" borderId="0" xfId="0" applyNumberFormat="1" applyFont="1" applyAlignment="1">
      <alignment vertical="center" shrinkToFit="1"/>
    </xf>
    <xf numFmtId="0" fontId="40" fillId="0" borderId="0" xfId="0" applyFont="1" applyAlignment="1">
      <alignment horizontal="center" vertical="center"/>
    </xf>
    <xf numFmtId="0" fontId="40" fillId="0" borderId="0" xfId="0" applyFont="1" applyAlignment="1">
      <alignment vertical="center"/>
    </xf>
    <xf numFmtId="0" fontId="41" fillId="0" borderId="0" xfId="0" applyFont="1" applyAlignment="1">
      <alignment horizontal="center" vertical="center" shrinkToFit="1"/>
    </xf>
    <xf numFmtId="0" fontId="41" fillId="0" borderId="0" xfId="0" applyFont="1" applyAlignment="1">
      <alignment vertical="center" shrinkToFit="1"/>
    </xf>
    <xf numFmtId="0" fontId="32" fillId="0" borderId="0" xfId="0" applyFont="1" applyFill="1" applyBorder="1" applyAlignment="1" applyProtection="1">
      <alignment vertical="center"/>
    </xf>
    <xf numFmtId="38" fontId="36" fillId="0" borderId="0" xfId="0" applyNumberFormat="1" applyFont="1" applyFill="1" applyBorder="1" applyAlignment="1" applyProtection="1">
      <alignment vertical="center"/>
    </xf>
    <xf numFmtId="0" fontId="32" fillId="0" borderId="0" xfId="0" applyFont="1" applyFill="1" applyAlignment="1" applyProtection="1">
      <alignment horizontal="right" vertical="center"/>
    </xf>
    <xf numFmtId="180" fontId="27" fillId="36" borderId="36" xfId="2" applyNumberFormat="1" applyFont="1" applyFill="1" applyBorder="1" applyAlignment="1" applyProtection="1">
      <alignment vertical="center" shrinkToFit="1"/>
      <protection locked="0"/>
    </xf>
    <xf numFmtId="180" fontId="27" fillId="36" borderId="42" xfId="2" applyNumberFormat="1" applyFont="1" applyFill="1" applyBorder="1" applyAlignment="1" applyProtection="1">
      <alignment vertical="center" shrinkToFit="1"/>
      <protection locked="0"/>
    </xf>
    <xf numFmtId="0" fontId="0" fillId="0" borderId="0" xfId="0" applyFont="1" applyFill="1" applyAlignment="1" applyProtection="1"/>
    <xf numFmtId="0" fontId="34" fillId="0" borderId="0" xfId="0" applyFont="1" applyFill="1" applyAlignment="1" applyProtection="1">
      <alignment horizontal="left" vertical="center"/>
    </xf>
    <xf numFmtId="0" fontId="33" fillId="38" borderId="29" xfId="0" applyFont="1" applyFill="1" applyBorder="1" applyAlignment="1" applyProtection="1">
      <alignment horizontal="center" vertical="center"/>
    </xf>
    <xf numFmtId="0" fontId="33" fillId="38" borderId="30" xfId="0" applyFont="1" applyFill="1" applyBorder="1" applyAlignment="1" applyProtection="1">
      <alignment horizontal="center" vertical="center"/>
    </xf>
    <xf numFmtId="188" fontId="32" fillId="0" borderId="62" xfId="0" applyNumberFormat="1" applyFont="1" applyFill="1" applyBorder="1" applyAlignment="1">
      <alignment horizontal="left" shrinkToFit="1"/>
    </xf>
    <xf numFmtId="0" fontId="0" fillId="0" borderId="62" xfId="0" applyFont="1" applyFill="1" applyBorder="1" applyAlignment="1" applyProtection="1">
      <alignment horizontal="right"/>
    </xf>
    <xf numFmtId="191" fontId="32" fillId="0" borderId="25" xfId="0" applyNumberFormat="1" applyFont="1" applyFill="1" applyBorder="1" applyAlignment="1" applyProtection="1">
      <alignment horizontal="left" vertical="center" shrinkToFit="1"/>
    </xf>
    <xf numFmtId="0" fontId="0" fillId="0" borderId="25" xfId="0" applyFont="1" applyFill="1" applyBorder="1" applyAlignment="1" applyProtection="1">
      <alignment horizontal="right" vertical="center"/>
    </xf>
    <xf numFmtId="0" fontId="0" fillId="0" borderId="0" xfId="0" applyFont="1" applyFill="1" applyBorder="1" applyAlignment="1" applyProtection="1">
      <alignment horizontal="center" vertical="center"/>
    </xf>
    <xf numFmtId="0" fontId="0" fillId="35" borderId="22" xfId="0" applyFont="1" applyFill="1" applyBorder="1" applyAlignment="1" applyProtection="1">
      <alignment horizontal="center" vertical="center" shrinkToFit="1"/>
    </xf>
    <xf numFmtId="0" fontId="0" fillId="35" borderId="47" xfId="0" applyFont="1" applyFill="1" applyBorder="1" applyAlignment="1" applyProtection="1">
      <alignment horizontal="center" vertical="center" shrinkToFit="1"/>
    </xf>
    <xf numFmtId="0" fontId="0" fillId="35" borderId="23" xfId="0"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xf>
    <xf numFmtId="38" fontId="39" fillId="39" borderId="26" xfId="0" applyNumberFormat="1" applyFont="1" applyFill="1" applyBorder="1" applyAlignment="1" applyProtection="1">
      <alignment horizontal="center" vertical="center"/>
    </xf>
    <xf numFmtId="38" fontId="39" fillId="39" borderId="27" xfId="0" applyNumberFormat="1" applyFont="1" applyFill="1" applyBorder="1" applyAlignment="1" applyProtection="1">
      <alignment horizontal="center" vertical="center"/>
    </xf>
    <xf numFmtId="38" fontId="39" fillId="39" borderId="28" xfId="0" applyNumberFormat="1" applyFont="1" applyFill="1" applyBorder="1" applyAlignment="1" applyProtection="1">
      <alignment horizontal="center" vertical="center"/>
    </xf>
    <xf numFmtId="40" fontId="33" fillId="0" borderId="0" xfId="0" applyNumberFormat="1" applyFont="1" applyFill="1" applyBorder="1" applyAlignment="1" applyProtection="1">
      <alignment horizontal="left" vertical="center"/>
    </xf>
    <xf numFmtId="0" fontId="0" fillId="35" borderId="26" xfId="0" applyFont="1" applyFill="1" applyBorder="1" applyAlignment="1" applyProtection="1">
      <alignment horizontal="center" vertical="center" shrinkToFit="1"/>
    </xf>
    <xf numFmtId="0" fontId="5" fillId="35" borderId="28" xfId="0" applyFont="1" applyFill="1" applyBorder="1" applyAlignment="1" applyProtection="1">
      <alignment horizontal="center" vertical="center" shrinkToFit="1"/>
    </xf>
    <xf numFmtId="0" fontId="0" fillId="35" borderId="43" xfId="0" applyFont="1" applyFill="1" applyBorder="1" applyAlignment="1" applyProtection="1">
      <alignment horizontal="right" vertical="top" shrinkToFit="1"/>
    </xf>
    <xf numFmtId="0" fontId="5" fillId="35" borderId="44" xfId="0" applyFont="1" applyFill="1" applyBorder="1" applyAlignment="1" applyProtection="1">
      <alignment horizontal="right" vertical="top" shrinkToFit="1"/>
    </xf>
    <xf numFmtId="0" fontId="5" fillId="35" borderId="45" xfId="0" applyFont="1" applyFill="1" applyBorder="1" applyAlignment="1" applyProtection="1">
      <alignment horizontal="right" vertical="top" shrinkToFit="1"/>
    </xf>
    <xf numFmtId="0" fontId="5" fillId="35" borderId="46" xfId="0" applyFont="1" applyFill="1" applyBorder="1" applyAlignment="1" applyProtection="1">
      <alignment horizontal="right" vertical="top" shrinkToFit="1"/>
    </xf>
    <xf numFmtId="0" fontId="0" fillId="35" borderId="24" xfId="0" applyFont="1" applyFill="1" applyBorder="1" applyAlignment="1" applyProtection="1">
      <alignment horizontal="center" vertical="center" shrinkToFit="1"/>
    </xf>
    <xf numFmtId="0" fontId="5" fillId="35" borderId="29" xfId="0" applyFont="1" applyFill="1" applyBorder="1" applyAlignment="1" applyProtection="1">
      <alignment horizontal="center" vertical="center" shrinkToFit="1"/>
    </xf>
    <xf numFmtId="0" fontId="5" fillId="35" borderId="30" xfId="0" applyFont="1" applyFill="1" applyBorder="1" applyAlignment="1" applyProtection="1">
      <alignment horizontal="center" vertical="center" shrinkToFit="1"/>
    </xf>
    <xf numFmtId="179" fontId="29" fillId="25" borderId="42" xfId="1" applyNumberFormat="1" applyFont="1" applyFill="1" applyBorder="1" applyAlignment="1" applyProtection="1">
      <alignment horizontal="center" vertical="center" wrapText="1" shrinkToFit="1"/>
    </xf>
    <xf numFmtId="0" fontId="5" fillId="35" borderId="26" xfId="0" applyFont="1" applyFill="1" applyBorder="1" applyAlignment="1" applyProtection="1">
      <alignment horizontal="center" vertical="center" shrinkToFit="1"/>
    </xf>
    <xf numFmtId="0" fontId="5" fillId="35" borderId="27" xfId="0" applyFont="1" applyFill="1" applyBorder="1" applyAlignment="1" applyProtection="1">
      <alignment horizontal="center" vertical="center" shrinkToFit="1"/>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0" fillId="35" borderId="29" xfId="0" applyFont="1" applyFill="1" applyBorder="1" applyAlignment="1" applyProtection="1">
      <alignment horizontal="center" vertical="center" shrinkToFit="1"/>
    </xf>
    <xf numFmtId="0" fontId="0" fillId="35" borderId="30" xfId="0" applyFont="1" applyFill="1" applyBorder="1" applyAlignment="1" applyProtection="1">
      <alignment horizontal="center" vertical="center" shrinkToFit="1"/>
    </xf>
    <xf numFmtId="179" fontId="29" fillId="25" borderId="29" xfId="1" applyNumberFormat="1" applyFont="1" applyFill="1" applyBorder="1" applyAlignment="1" applyProtection="1">
      <alignment horizontal="center" vertical="center" wrapText="1" shrinkToFit="1"/>
    </xf>
    <xf numFmtId="176" fontId="32" fillId="0" borderId="0" xfId="0" applyNumberFormat="1" applyFont="1" applyBorder="1" applyAlignment="1">
      <alignment horizontal="right" vertical="center"/>
    </xf>
    <xf numFmtId="176" fontId="32" fillId="0" borderId="0" xfId="0" applyNumberFormat="1" applyFont="1" applyBorder="1" applyAlignment="1">
      <alignment horizontal="center" vertical="center"/>
    </xf>
  </cellXfs>
  <cellStyles count="104">
    <cellStyle name="20% - アクセント 1" xfId="62" builtinId="30" customBuiltin="1"/>
    <cellStyle name="20% - アクセント 1 2" xfId="22"/>
    <cellStyle name="20% - アクセント 1 3" xfId="92"/>
    <cellStyle name="20% - アクセント 2" xfId="66" builtinId="34" customBuiltin="1"/>
    <cellStyle name="20% - アクセント 2 2" xfId="26"/>
    <cellStyle name="20% - アクセント 2 3" xfId="94"/>
    <cellStyle name="20% - アクセント 3" xfId="70" builtinId="38" customBuiltin="1"/>
    <cellStyle name="20% - アクセント 3 2" xfId="30"/>
    <cellStyle name="20% - アクセント 3 3" xfId="96"/>
    <cellStyle name="20% - アクセント 4" xfId="74" builtinId="42" customBuiltin="1"/>
    <cellStyle name="20% - アクセント 4 2" xfId="34"/>
    <cellStyle name="20% - アクセント 4 3" xfId="98"/>
    <cellStyle name="20% - アクセント 5" xfId="78" builtinId="46" customBuiltin="1"/>
    <cellStyle name="20% - アクセント 5 2" xfId="38"/>
    <cellStyle name="20% - アクセント 5 3" xfId="100"/>
    <cellStyle name="20% - アクセント 6" xfId="82" builtinId="50" customBuiltin="1"/>
    <cellStyle name="20% - アクセント 6 2" xfId="42"/>
    <cellStyle name="20% - アクセント 6 3" xfId="102"/>
    <cellStyle name="40% - アクセント 1" xfId="63" builtinId="31" customBuiltin="1"/>
    <cellStyle name="40% - アクセント 1 2" xfId="23"/>
    <cellStyle name="40% - アクセント 1 3" xfId="93"/>
    <cellStyle name="40% - アクセント 2" xfId="67" builtinId="35" customBuiltin="1"/>
    <cellStyle name="40% - アクセント 2 2" xfId="27"/>
    <cellStyle name="40% - アクセント 2 3" xfId="95"/>
    <cellStyle name="40% - アクセント 3" xfId="71" builtinId="39" customBuiltin="1"/>
    <cellStyle name="40% - アクセント 3 2" xfId="31"/>
    <cellStyle name="40% - アクセント 3 3" xfId="97"/>
    <cellStyle name="40% - アクセント 4" xfId="75" builtinId="43" customBuiltin="1"/>
    <cellStyle name="40% - アクセント 4 2" xfId="35"/>
    <cellStyle name="40% - アクセント 4 3" xfId="99"/>
    <cellStyle name="40% - アクセント 5" xfId="79" builtinId="47" customBuiltin="1"/>
    <cellStyle name="40% - アクセント 5 2" xfId="39"/>
    <cellStyle name="40% - アクセント 5 3" xfId="101"/>
    <cellStyle name="40% - アクセント 6" xfId="83" builtinId="51" customBuiltin="1"/>
    <cellStyle name="40% - アクセント 6 2" xfId="43"/>
    <cellStyle name="40% - アクセント 6 3" xfId="103"/>
    <cellStyle name="60% - アクセント 1" xfId="64" builtinId="32" customBuiltin="1"/>
    <cellStyle name="60% - アクセント 1 2" xfId="24"/>
    <cellStyle name="60% - アクセント 2" xfId="68" builtinId="36" customBuiltin="1"/>
    <cellStyle name="60% - アクセント 2 2" xfId="28"/>
    <cellStyle name="60% - アクセント 3" xfId="72" builtinId="40" customBuiltin="1"/>
    <cellStyle name="60% - アクセント 3 2" xfId="32"/>
    <cellStyle name="60% - アクセント 4" xfId="76" builtinId="44" customBuiltin="1"/>
    <cellStyle name="60% - アクセント 4 2" xfId="36"/>
    <cellStyle name="60% - アクセント 5" xfId="80" builtinId="48" customBuiltin="1"/>
    <cellStyle name="60% - アクセント 5 2" xfId="40"/>
    <cellStyle name="60% - アクセント 6" xfId="84" builtinId="52" customBuiltin="1"/>
    <cellStyle name="60% - アクセント 6 2" xfId="44"/>
    <cellStyle name="アクセント 1" xfId="61" builtinId="29" customBuiltin="1"/>
    <cellStyle name="アクセント 1 2" xfId="21"/>
    <cellStyle name="アクセント 2" xfId="65" builtinId="33" customBuiltin="1"/>
    <cellStyle name="アクセント 2 2" xfId="25"/>
    <cellStyle name="アクセント 3" xfId="69" builtinId="37" customBuiltin="1"/>
    <cellStyle name="アクセント 3 2" xfId="29"/>
    <cellStyle name="アクセント 4" xfId="73" builtinId="41" customBuiltin="1"/>
    <cellStyle name="アクセント 4 2" xfId="33"/>
    <cellStyle name="アクセント 5" xfId="77" builtinId="45" customBuiltin="1"/>
    <cellStyle name="アクセント 5 2" xfId="37"/>
    <cellStyle name="アクセント 6" xfId="81" builtinId="49" customBuiltin="1"/>
    <cellStyle name="アクセント 6 2" xfId="41"/>
    <cellStyle name="タイトル" xfId="45" builtinId="15" customBuiltin="1"/>
    <cellStyle name="タイトル 2" xfId="4"/>
    <cellStyle name="チェック セル" xfId="57" builtinId="23" customBuiltin="1"/>
    <cellStyle name="チェック セル 2" xfId="16"/>
    <cellStyle name="どちらでもない" xfId="52" builtinId="28" customBuiltin="1"/>
    <cellStyle name="どちらでもない 2" xfId="11"/>
    <cellStyle name="パーセント" xfId="1" builtinId="5"/>
    <cellStyle name="ハイパーリンク" xfId="89" builtinId="8"/>
    <cellStyle name="メモ 2" xfId="18"/>
    <cellStyle name="メモ 3" xfId="86"/>
    <cellStyle name="メモ 4" xfId="91"/>
    <cellStyle name="リンク セル" xfId="56" builtinId="24" customBuiltin="1"/>
    <cellStyle name="リンク セル 2" xfId="15"/>
    <cellStyle name="悪い" xfId="51" builtinId="27" customBuiltin="1"/>
    <cellStyle name="悪い 2" xfId="10"/>
    <cellStyle name="計算" xfId="55" builtinId="22" customBuiltin="1"/>
    <cellStyle name="計算 2" xfId="14"/>
    <cellStyle name="警告文" xfId="58" builtinId="11" customBuiltin="1"/>
    <cellStyle name="警告文 2" xfId="17"/>
    <cellStyle name="桁区切り" xfId="2" builtinId="6"/>
    <cellStyle name="見出し 1" xfId="46" builtinId="16" customBuiltin="1"/>
    <cellStyle name="見出し 1 2" xfId="5"/>
    <cellStyle name="見出し 2" xfId="47" builtinId="17" customBuiltin="1"/>
    <cellStyle name="見出し 2 2" xfId="6"/>
    <cellStyle name="見出し 3" xfId="48" builtinId="18" customBuiltin="1"/>
    <cellStyle name="見出し 3 2" xfId="7"/>
    <cellStyle name="見出し 4" xfId="49" builtinId="19" customBuiltin="1"/>
    <cellStyle name="見出し 4 2" xfId="8"/>
    <cellStyle name="集計" xfId="60" builtinId="25" customBuiltin="1"/>
    <cellStyle name="集計 2" xfId="20"/>
    <cellStyle name="出力" xfId="54" builtinId="21" customBuiltin="1"/>
    <cellStyle name="出力 2" xfId="13"/>
    <cellStyle name="説明文" xfId="59" builtinId="53" customBuiltin="1"/>
    <cellStyle name="説明文 2" xfId="19"/>
    <cellStyle name="入力" xfId="53" builtinId="20" customBuiltin="1"/>
    <cellStyle name="入力 2" xfId="12"/>
    <cellStyle name="標準" xfId="0" builtinId="0"/>
    <cellStyle name="標準 2" xfId="3"/>
    <cellStyle name="標準 3" xfId="85"/>
    <cellStyle name="標準 4" xfId="87"/>
    <cellStyle name="標準 5" xfId="88"/>
    <cellStyle name="標準 6" xfId="90"/>
    <cellStyle name="良い" xfId="50" builtinId="26" customBuiltin="1"/>
    <cellStyle name="良い 2" xfId="9"/>
  </cellStyles>
  <dxfs count="0"/>
  <tableStyles count="0" defaultTableStyle="TableStyleMedium9" defaultPivotStyle="PivotStyleLight16"/>
  <colors>
    <mruColors>
      <color rgb="FFFFFFCC"/>
      <color rgb="FFCC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11206</xdr:colOff>
      <xdr:row>85</xdr:row>
      <xdr:rowOff>224118</xdr:rowOff>
    </xdr:from>
    <xdr:to>
      <xdr:col>15</xdr:col>
      <xdr:colOff>336177</xdr:colOff>
      <xdr:row>87</xdr:row>
      <xdr:rowOff>11206</xdr:rowOff>
    </xdr:to>
    <xdr:sp macro="" textlink="">
      <xdr:nvSpPr>
        <xdr:cNvPr id="2" name="テキスト ボックス 1"/>
        <xdr:cNvSpPr txBox="1"/>
      </xdr:nvSpPr>
      <xdr:spPr>
        <a:xfrm>
          <a:off x="14279656" y="41924568"/>
          <a:ext cx="324971" cy="26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p>
      </xdr:txBody>
    </xdr:sp>
    <xdr:clientData/>
  </xdr:twoCellAnchor>
  <xdr:twoCellAnchor>
    <xdr:from>
      <xdr:col>17</xdr:col>
      <xdr:colOff>268941</xdr:colOff>
      <xdr:row>21</xdr:row>
      <xdr:rowOff>134469</xdr:rowOff>
    </xdr:from>
    <xdr:to>
      <xdr:col>19</xdr:col>
      <xdr:colOff>448235</xdr:colOff>
      <xdr:row>25</xdr:row>
      <xdr:rowOff>44822</xdr:rowOff>
    </xdr:to>
    <xdr:sp macro="" textlink="">
      <xdr:nvSpPr>
        <xdr:cNvPr id="3" name="四角形吹き出し 2"/>
        <xdr:cNvSpPr/>
      </xdr:nvSpPr>
      <xdr:spPr>
        <a:xfrm>
          <a:off x="16185216" y="4639794"/>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291353</xdr:colOff>
      <xdr:row>45</xdr:row>
      <xdr:rowOff>56029</xdr:rowOff>
    </xdr:from>
    <xdr:to>
      <xdr:col>19</xdr:col>
      <xdr:colOff>470647</xdr:colOff>
      <xdr:row>48</xdr:row>
      <xdr:rowOff>201705</xdr:rowOff>
    </xdr:to>
    <xdr:sp macro="" textlink="">
      <xdr:nvSpPr>
        <xdr:cNvPr id="4" name="四角形吹き出し 3"/>
        <xdr:cNvSpPr/>
      </xdr:nvSpPr>
      <xdr:spPr>
        <a:xfrm>
          <a:off x="16207628" y="9981079"/>
          <a:ext cx="2093819" cy="860051"/>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268940</xdr:colOff>
      <xdr:row>71</xdr:row>
      <xdr:rowOff>190500</xdr:rowOff>
    </xdr:from>
    <xdr:to>
      <xdr:col>19</xdr:col>
      <xdr:colOff>448234</xdr:colOff>
      <xdr:row>74</xdr:row>
      <xdr:rowOff>100853</xdr:rowOff>
    </xdr:to>
    <xdr:sp macro="" textlink="">
      <xdr:nvSpPr>
        <xdr:cNvPr id="5" name="四角形吹き出し 4"/>
        <xdr:cNvSpPr/>
      </xdr:nvSpPr>
      <xdr:spPr>
        <a:xfrm>
          <a:off x="16185215" y="16059150"/>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0</xdr:col>
      <xdr:colOff>89644</xdr:colOff>
      <xdr:row>0</xdr:row>
      <xdr:rowOff>56031</xdr:rowOff>
    </xdr:from>
    <xdr:to>
      <xdr:col>3</xdr:col>
      <xdr:colOff>672353</xdr:colOff>
      <xdr:row>2</xdr:row>
      <xdr:rowOff>44824</xdr:rowOff>
    </xdr:to>
    <xdr:sp macro="" textlink="">
      <xdr:nvSpPr>
        <xdr:cNvPr id="10" name="四角形吹き出し 9"/>
        <xdr:cNvSpPr/>
      </xdr:nvSpPr>
      <xdr:spPr>
        <a:xfrm>
          <a:off x="89644" y="56031"/>
          <a:ext cx="4336680" cy="324969"/>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E105"/>
  <sheetViews>
    <sheetView tabSelected="1" view="pageBreakPreview" topLeftCell="B1" zoomScale="70" zoomScaleNormal="80" zoomScaleSheetLayoutView="70" workbookViewId="0">
      <pane ySplit="3" topLeftCell="A4" activePane="bottomLeft" state="frozenSplit"/>
      <selection pane="bottomLeft" activeCell="M21" sqref="M21"/>
    </sheetView>
  </sheetViews>
  <sheetFormatPr defaultRowHeight="13.5" x14ac:dyDescent="0.15"/>
  <cols>
    <col min="1" max="1" width="1.5" style="5" customWidth="1"/>
    <col min="2" max="2" width="30.375" style="5" customWidth="1"/>
    <col min="3" max="3" width="19.625" style="45" customWidth="1"/>
    <col min="4" max="15" width="13.625" style="5" customWidth="1"/>
    <col min="16" max="16" width="22.25" style="5" customWidth="1"/>
    <col min="17" max="17" width="1.375" style="20" customWidth="1"/>
    <col min="18" max="18" width="16.125" style="4" bestFit="1" customWidth="1"/>
    <col min="19" max="19" width="9" style="5"/>
    <col min="20" max="20" width="16.875" style="5" bestFit="1" customWidth="1"/>
    <col min="21" max="21" width="18.375" style="5" bestFit="1" customWidth="1"/>
    <col min="22" max="16384" width="9" style="5"/>
  </cols>
  <sheetData>
    <row r="1" spans="2:22" x14ac:dyDescent="0.15">
      <c r="E1" s="224"/>
      <c r="F1" s="225"/>
      <c r="G1" s="226"/>
      <c r="H1" s="169"/>
      <c r="I1" s="169"/>
      <c r="J1" s="169"/>
      <c r="K1" s="169"/>
      <c r="L1" s="169"/>
      <c r="M1" s="169"/>
      <c r="N1" s="169"/>
    </row>
    <row r="2" spans="2:22" x14ac:dyDescent="0.15">
      <c r="E2" s="227"/>
      <c r="F2" s="225"/>
      <c r="G2" s="226"/>
      <c r="H2" s="169"/>
      <c r="I2" s="169"/>
      <c r="J2" s="169"/>
      <c r="K2" s="169"/>
      <c r="L2" s="169"/>
      <c r="M2" s="169"/>
    </row>
    <row r="3" spans="2:22" ht="12.75" customHeight="1" x14ac:dyDescent="0.15">
      <c r="E3" s="228"/>
      <c r="F3" s="225"/>
      <c r="G3" s="226"/>
    </row>
    <row r="4" spans="2:22" ht="18" customHeight="1" x14ac:dyDescent="0.15">
      <c r="B4" s="44" t="s">
        <v>103</v>
      </c>
      <c r="D4" s="45"/>
      <c r="E4" s="45"/>
      <c r="F4" s="45"/>
      <c r="H4" s="269">
        <v>44287</v>
      </c>
      <c r="I4" s="269"/>
      <c r="J4" s="46" t="s">
        <v>0</v>
      </c>
      <c r="K4" s="270">
        <v>45199</v>
      </c>
      <c r="L4" s="270"/>
      <c r="M4" s="47" t="s">
        <v>79</v>
      </c>
      <c r="N4" s="47"/>
      <c r="P4" s="82" t="s">
        <v>112</v>
      </c>
      <c r="Q4" s="87"/>
    </row>
    <row r="5" spans="2:22" s="20" customFormat="1" ht="12" customHeight="1" x14ac:dyDescent="0.15">
      <c r="B5" s="235" t="s">
        <v>77</v>
      </c>
      <c r="C5" s="235"/>
      <c r="D5" s="235"/>
      <c r="E5" s="235"/>
      <c r="F5" s="235"/>
      <c r="G5" s="235"/>
      <c r="H5" s="235"/>
      <c r="I5" s="235"/>
      <c r="J5" s="235"/>
      <c r="K5" s="235"/>
      <c r="L5" s="235"/>
      <c r="M5" s="235"/>
      <c r="N5" s="235"/>
      <c r="O5" s="235"/>
      <c r="P5" s="235"/>
      <c r="Q5" s="137"/>
      <c r="R5" s="19"/>
    </row>
    <row r="6" spans="2:22" s="20" customFormat="1" ht="12" customHeight="1" x14ac:dyDescent="0.15">
      <c r="B6" s="235"/>
      <c r="C6" s="235"/>
      <c r="D6" s="235"/>
      <c r="E6" s="235"/>
      <c r="F6" s="235"/>
      <c r="G6" s="235"/>
      <c r="H6" s="235"/>
      <c r="I6" s="235"/>
      <c r="J6" s="235"/>
      <c r="K6" s="235"/>
      <c r="L6" s="235"/>
      <c r="M6" s="235"/>
      <c r="N6" s="235"/>
      <c r="O6" s="235"/>
      <c r="P6" s="235"/>
      <c r="Q6" s="137"/>
      <c r="R6" s="19"/>
    </row>
    <row r="7" spans="2:22" s="20" customFormat="1" ht="19.5" customHeight="1" thickBot="1" x14ac:dyDescent="0.2">
      <c r="B7" s="161">
        <v>1</v>
      </c>
      <c r="C7" s="110"/>
      <c r="D7" s="21"/>
      <c r="E7" s="21"/>
      <c r="F7" s="21"/>
      <c r="G7" s="21"/>
      <c r="H7" s="21"/>
      <c r="I7" s="21"/>
      <c r="J7" s="21"/>
      <c r="K7" s="21"/>
      <c r="L7" s="22"/>
      <c r="M7" s="22"/>
      <c r="N7" s="22"/>
      <c r="O7" s="22"/>
      <c r="P7" s="23"/>
      <c r="Q7" s="23"/>
      <c r="R7" s="19"/>
      <c r="T7" s="2"/>
      <c r="U7" s="2"/>
    </row>
    <row r="8" spans="2:22" s="20" customFormat="1" ht="18" customHeight="1" x14ac:dyDescent="0.15">
      <c r="B8" s="236" t="s">
        <v>82</v>
      </c>
      <c r="C8" s="64" t="s">
        <v>127</v>
      </c>
      <c r="D8" s="50"/>
      <c r="E8" s="50"/>
      <c r="F8" s="50"/>
      <c r="G8" s="54"/>
      <c r="H8" s="55" t="s">
        <v>49</v>
      </c>
      <c r="I8" s="238">
        <v>66</v>
      </c>
      <c r="J8" s="238"/>
      <c r="K8" s="239" t="s">
        <v>51</v>
      </c>
      <c r="L8" s="239"/>
      <c r="M8" s="56" t="s">
        <v>128</v>
      </c>
      <c r="N8" s="50"/>
      <c r="O8" s="219" t="s">
        <v>124</v>
      </c>
      <c r="P8" s="220" t="s">
        <v>129</v>
      </c>
      <c r="Q8" s="85"/>
      <c r="R8" s="19"/>
    </row>
    <row r="9" spans="2:22" s="20" customFormat="1" ht="20.25" customHeight="1" thickBot="1" x14ac:dyDescent="0.2">
      <c r="B9" s="237"/>
      <c r="C9" s="218" t="s">
        <v>130</v>
      </c>
      <c r="D9" s="67"/>
      <c r="E9" s="51"/>
      <c r="F9" s="51"/>
      <c r="G9" s="57"/>
      <c r="H9" s="52" t="s">
        <v>48</v>
      </c>
      <c r="I9" s="240">
        <v>150</v>
      </c>
      <c r="J9" s="240"/>
      <c r="K9" s="241" t="s">
        <v>50</v>
      </c>
      <c r="L9" s="241"/>
      <c r="M9" s="168" t="s">
        <v>128</v>
      </c>
      <c r="N9" s="167"/>
      <c r="O9" s="51"/>
      <c r="P9" s="53"/>
      <c r="Q9" s="49"/>
      <c r="R9" s="19"/>
      <c r="V9" s="152" t="str">
        <f>B8</f>
        <v>国見排水処理棟</v>
      </c>
    </row>
    <row r="10" spans="2:22" ht="18.75" customHeight="1" x14ac:dyDescent="0.15">
      <c r="B10" s="266" t="s">
        <v>1</v>
      </c>
      <c r="C10" s="266" t="s">
        <v>2</v>
      </c>
      <c r="D10" s="243" t="s">
        <v>13</v>
      </c>
      <c r="E10" s="244"/>
      <c r="F10" s="244"/>
      <c r="G10" s="244"/>
      <c r="H10" s="244"/>
      <c r="I10" s="244"/>
      <c r="J10" s="245" t="s">
        <v>119</v>
      </c>
      <c r="K10" s="244"/>
      <c r="L10" s="244"/>
      <c r="M10" s="245" t="s">
        <v>120</v>
      </c>
      <c r="N10" s="244"/>
      <c r="O10" s="257"/>
      <c r="P10" s="266" t="s">
        <v>26</v>
      </c>
      <c r="Q10" s="88"/>
      <c r="R10" s="263" t="s">
        <v>74</v>
      </c>
      <c r="S10" s="264"/>
      <c r="T10" s="264"/>
      <c r="U10" s="264"/>
      <c r="V10" s="265"/>
    </row>
    <row r="11" spans="2:22" ht="18.75" customHeight="1" thickBot="1" x14ac:dyDescent="0.2">
      <c r="B11" s="267"/>
      <c r="C11" s="267"/>
      <c r="D11" s="32" t="s">
        <v>14</v>
      </c>
      <c r="E11" s="32" t="s">
        <v>15</v>
      </c>
      <c r="F11" s="32" t="s">
        <v>16</v>
      </c>
      <c r="G11" s="31" t="s">
        <v>17</v>
      </c>
      <c r="H11" s="31" t="s">
        <v>18</v>
      </c>
      <c r="I11" s="31" t="s">
        <v>19</v>
      </c>
      <c r="J11" s="32" t="s">
        <v>20</v>
      </c>
      <c r="K11" s="32" t="s">
        <v>21</v>
      </c>
      <c r="L11" s="32" t="s">
        <v>22</v>
      </c>
      <c r="M11" s="34" t="s">
        <v>23</v>
      </c>
      <c r="N11" s="34" t="s">
        <v>24</v>
      </c>
      <c r="O11" s="34" t="s">
        <v>25</v>
      </c>
      <c r="P11" s="259"/>
      <c r="Q11" s="28"/>
      <c r="R11" s="147" t="s">
        <v>75</v>
      </c>
      <c r="S11" s="150" t="s">
        <v>76</v>
      </c>
      <c r="T11" s="154"/>
      <c r="U11" s="153"/>
      <c r="V11" s="140"/>
    </row>
    <row r="12" spans="2:22" ht="18.75" customHeight="1" x14ac:dyDescent="0.15">
      <c r="B12" s="102" t="s">
        <v>38</v>
      </c>
      <c r="C12" s="29" t="s">
        <v>4</v>
      </c>
      <c r="D12" s="6">
        <v>21417</v>
      </c>
      <c r="E12" s="6">
        <v>18512</v>
      </c>
      <c r="F12" s="6">
        <v>18764</v>
      </c>
      <c r="G12" s="6">
        <v>16247</v>
      </c>
      <c r="H12" s="6">
        <v>17922</v>
      </c>
      <c r="I12" s="6">
        <v>17144</v>
      </c>
      <c r="J12" s="6">
        <v>15451</v>
      </c>
      <c r="K12" s="6">
        <v>20516</v>
      </c>
      <c r="L12" s="6">
        <v>19713</v>
      </c>
      <c r="M12" s="6">
        <v>19083</v>
      </c>
      <c r="N12" s="6">
        <v>20124</v>
      </c>
      <c r="O12" s="6">
        <v>18600</v>
      </c>
      <c r="P12" s="33" t="s">
        <v>131</v>
      </c>
      <c r="Q12" s="89"/>
      <c r="R12" s="148">
        <f>SUM(D12:O12)</f>
        <v>223493</v>
      </c>
      <c r="S12" s="151" t="s">
        <v>65</v>
      </c>
      <c r="T12" s="145"/>
      <c r="U12" s="143"/>
      <c r="V12" s="141"/>
    </row>
    <row r="13" spans="2:22" ht="18.75" customHeight="1" x14ac:dyDescent="0.15">
      <c r="B13" s="103" t="s">
        <v>69</v>
      </c>
      <c r="C13" s="30" t="s">
        <v>5</v>
      </c>
      <c r="D13" s="9">
        <v>66</v>
      </c>
      <c r="E13" s="9">
        <v>66</v>
      </c>
      <c r="F13" s="10">
        <v>66</v>
      </c>
      <c r="G13" s="10">
        <v>66</v>
      </c>
      <c r="H13" s="10">
        <v>66</v>
      </c>
      <c r="I13" s="10">
        <v>66</v>
      </c>
      <c r="J13" s="10">
        <v>66</v>
      </c>
      <c r="K13" s="10">
        <v>66</v>
      </c>
      <c r="L13" s="10">
        <v>66</v>
      </c>
      <c r="M13" s="10">
        <v>66</v>
      </c>
      <c r="N13" s="10">
        <v>66</v>
      </c>
      <c r="O13" s="10">
        <v>66</v>
      </c>
      <c r="P13" s="58"/>
      <c r="Q13" s="89"/>
      <c r="R13" s="149">
        <f>SUM(D12:I12)</f>
        <v>110006</v>
      </c>
      <c r="S13" s="151" t="s">
        <v>66</v>
      </c>
      <c r="T13" s="145"/>
      <c r="U13" s="143"/>
      <c r="V13" s="141"/>
    </row>
    <row r="14" spans="2:22" ht="18.75" customHeight="1" x14ac:dyDescent="0.15">
      <c r="B14" s="104" t="s">
        <v>70</v>
      </c>
      <c r="C14" s="78"/>
      <c r="D14" s="162">
        <v>66</v>
      </c>
      <c r="E14" s="76">
        <v>66</v>
      </c>
      <c r="F14" s="76">
        <v>66</v>
      </c>
      <c r="G14" s="76">
        <v>66</v>
      </c>
      <c r="H14" s="76">
        <v>66</v>
      </c>
      <c r="I14" s="76">
        <v>66</v>
      </c>
      <c r="J14" s="76">
        <v>66</v>
      </c>
      <c r="K14" s="76">
        <v>66</v>
      </c>
      <c r="L14" s="76">
        <v>66</v>
      </c>
      <c r="M14" s="76">
        <v>66</v>
      </c>
      <c r="N14" s="76">
        <v>66</v>
      </c>
      <c r="O14" s="163">
        <v>65</v>
      </c>
      <c r="P14" s="58" t="s">
        <v>132</v>
      </c>
      <c r="Q14" s="89"/>
      <c r="R14" s="148">
        <f>R12*2+R13</f>
        <v>556992</v>
      </c>
      <c r="S14" s="151" t="s">
        <v>85</v>
      </c>
      <c r="T14" s="145"/>
      <c r="U14" s="143"/>
      <c r="V14" s="141"/>
    </row>
    <row r="15" spans="2:22" ht="18.75" customHeight="1" x14ac:dyDescent="0.15">
      <c r="B15" s="105" t="s">
        <v>71</v>
      </c>
      <c r="C15" s="61" t="s">
        <v>6</v>
      </c>
      <c r="D15" s="162">
        <v>97</v>
      </c>
      <c r="E15" s="76">
        <v>97</v>
      </c>
      <c r="F15" s="76">
        <v>97</v>
      </c>
      <c r="G15" s="76">
        <v>97</v>
      </c>
      <c r="H15" s="76">
        <v>97</v>
      </c>
      <c r="I15" s="76">
        <v>97</v>
      </c>
      <c r="J15" s="76">
        <v>97</v>
      </c>
      <c r="K15" s="76">
        <v>97</v>
      </c>
      <c r="L15" s="76">
        <v>97</v>
      </c>
      <c r="M15" s="76">
        <v>97</v>
      </c>
      <c r="N15" s="76">
        <v>97</v>
      </c>
      <c r="O15" s="76">
        <v>97</v>
      </c>
      <c r="P15" s="83"/>
      <c r="Q15" s="90"/>
      <c r="R15" s="138"/>
      <c r="S15" s="139"/>
      <c r="T15" s="146"/>
      <c r="U15" s="144"/>
      <c r="V15" s="142"/>
    </row>
    <row r="16" spans="2:22" ht="18.75" customHeight="1" thickBot="1" x14ac:dyDescent="0.2">
      <c r="B16" s="106" t="s">
        <v>72</v>
      </c>
      <c r="C16" s="79"/>
      <c r="D16" s="162">
        <v>98</v>
      </c>
      <c r="E16" s="76">
        <v>98</v>
      </c>
      <c r="F16" s="76">
        <v>97</v>
      </c>
      <c r="G16" s="76">
        <v>98</v>
      </c>
      <c r="H16" s="76">
        <v>98</v>
      </c>
      <c r="I16" s="76">
        <v>98</v>
      </c>
      <c r="J16" s="76">
        <v>99</v>
      </c>
      <c r="K16" s="76">
        <v>97</v>
      </c>
      <c r="L16" s="76">
        <v>98</v>
      </c>
      <c r="M16" s="76">
        <v>98</v>
      </c>
      <c r="N16" s="76">
        <v>98</v>
      </c>
      <c r="O16" s="163">
        <v>98</v>
      </c>
      <c r="P16" s="84" t="s">
        <v>133</v>
      </c>
      <c r="Q16" s="91"/>
      <c r="R16" s="8"/>
      <c r="S16" s="45"/>
      <c r="U16" s="1"/>
    </row>
    <row r="17" spans="2:31" ht="18.75" customHeight="1" x14ac:dyDescent="0.15">
      <c r="B17" s="102" t="s">
        <v>31</v>
      </c>
      <c r="C17" s="29" t="s">
        <v>7</v>
      </c>
      <c r="D17" s="164">
        <v>0</v>
      </c>
      <c r="E17" s="6">
        <v>0</v>
      </c>
      <c r="F17" s="7">
        <v>0</v>
      </c>
      <c r="G17" s="7">
        <v>298</v>
      </c>
      <c r="H17" s="7">
        <v>2187</v>
      </c>
      <c r="I17" s="7">
        <v>2060</v>
      </c>
      <c r="J17" s="7">
        <v>1499</v>
      </c>
      <c r="K17" s="7">
        <v>0</v>
      </c>
      <c r="L17" s="7">
        <v>0</v>
      </c>
      <c r="M17" s="7">
        <v>0</v>
      </c>
      <c r="N17" s="7">
        <v>0</v>
      </c>
      <c r="O17" s="165">
        <v>0</v>
      </c>
      <c r="P17" s="268" t="s">
        <v>84</v>
      </c>
      <c r="Q17" s="92"/>
      <c r="U17" s="3"/>
    </row>
    <row r="18" spans="2:31" ht="18.75" customHeight="1" x14ac:dyDescent="0.15">
      <c r="B18" s="103" t="s">
        <v>32</v>
      </c>
      <c r="C18" s="30" t="s">
        <v>27</v>
      </c>
      <c r="D18" s="36">
        <v>12015</v>
      </c>
      <c r="E18" s="13">
        <v>7939</v>
      </c>
      <c r="F18" s="14">
        <v>9934</v>
      </c>
      <c r="G18" s="14">
        <v>8839</v>
      </c>
      <c r="H18" s="12">
        <v>7220</v>
      </c>
      <c r="I18" s="12">
        <v>7425</v>
      </c>
      <c r="J18" s="12">
        <v>6213</v>
      </c>
      <c r="K18" s="14">
        <v>9605</v>
      </c>
      <c r="L18" s="14">
        <v>11382</v>
      </c>
      <c r="M18" s="14">
        <v>8776</v>
      </c>
      <c r="N18" s="14">
        <v>10449</v>
      </c>
      <c r="O18" s="37">
        <v>9894</v>
      </c>
      <c r="P18" s="260"/>
      <c r="Q18" s="92"/>
    </row>
    <row r="19" spans="2:31" ht="18.75" customHeight="1" x14ac:dyDescent="0.15">
      <c r="B19" s="105" t="s">
        <v>33</v>
      </c>
      <c r="C19" s="61" t="s">
        <v>28</v>
      </c>
      <c r="D19" s="38">
        <v>9402</v>
      </c>
      <c r="E19" s="60">
        <v>10573</v>
      </c>
      <c r="F19" s="12">
        <v>8830</v>
      </c>
      <c r="G19" s="12">
        <v>7110</v>
      </c>
      <c r="H19" s="12">
        <v>8515</v>
      </c>
      <c r="I19" s="12">
        <v>7659</v>
      </c>
      <c r="J19" s="12">
        <v>7739</v>
      </c>
      <c r="K19" s="12">
        <v>10911</v>
      </c>
      <c r="L19" s="12">
        <v>8331</v>
      </c>
      <c r="M19" s="12">
        <v>10307</v>
      </c>
      <c r="N19" s="12">
        <v>9675</v>
      </c>
      <c r="O19" s="39">
        <v>8706</v>
      </c>
      <c r="P19" s="260"/>
      <c r="Q19" s="92"/>
    </row>
    <row r="20" spans="2:31" ht="18.75" customHeight="1" x14ac:dyDescent="0.15">
      <c r="B20" s="107" t="s">
        <v>52</v>
      </c>
      <c r="C20" s="80"/>
      <c r="D20" s="38">
        <v>66</v>
      </c>
      <c r="E20" s="60">
        <v>55</v>
      </c>
      <c r="F20" s="12">
        <v>54</v>
      </c>
      <c r="G20" s="12">
        <v>58</v>
      </c>
      <c r="H20" s="12">
        <v>55</v>
      </c>
      <c r="I20" s="12">
        <v>53</v>
      </c>
      <c r="J20" s="12">
        <v>48</v>
      </c>
      <c r="K20" s="12">
        <v>54</v>
      </c>
      <c r="L20" s="12">
        <v>61</v>
      </c>
      <c r="M20" s="12">
        <v>56</v>
      </c>
      <c r="N20" s="12">
        <v>56</v>
      </c>
      <c r="O20" s="39">
        <v>64</v>
      </c>
      <c r="P20" s="260"/>
      <c r="Q20" s="92"/>
    </row>
    <row r="21" spans="2:31" ht="18.75" customHeight="1" thickBot="1" x14ac:dyDescent="0.2">
      <c r="B21" s="106" t="s">
        <v>53</v>
      </c>
      <c r="C21" s="79"/>
      <c r="D21" s="66">
        <v>45.1</v>
      </c>
      <c r="E21" s="65">
        <v>46.7</v>
      </c>
      <c r="F21" s="63">
        <v>48.3</v>
      </c>
      <c r="G21" s="63">
        <v>38.9</v>
      </c>
      <c r="H21" s="63">
        <v>45.3</v>
      </c>
      <c r="I21" s="63">
        <v>44.9</v>
      </c>
      <c r="J21" s="63">
        <v>44.7</v>
      </c>
      <c r="K21" s="63">
        <v>52.8</v>
      </c>
      <c r="L21" s="63">
        <v>44.9</v>
      </c>
      <c r="M21" s="63">
        <v>47.3</v>
      </c>
      <c r="N21" s="63">
        <v>49.9</v>
      </c>
      <c r="O21" s="62">
        <v>40.4</v>
      </c>
      <c r="P21" s="58" t="s">
        <v>134</v>
      </c>
      <c r="Q21" s="89"/>
    </row>
    <row r="22" spans="2:31" ht="18.75" customHeight="1" thickBot="1" x14ac:dyDescent="0.2">
      <c r="B22" s="261" t="s">
        <v>8</v>
      </c>
      <c r="C22" s="252"/>
      <c r="D22" s="261" t="s">
        <v>9</v>
      </c>
      <c r="E22" s="262"/>
      <c r="F22" s="262"/>
      <c r="G22" s="262"/>
      <c r="H22" s="262"/>
      <c r="I22" s="262"/>
      <c r="J22" s="262"/>
      <c r="K22" s="262"/>
      <c r="L22" s="262"/>
      <c r="M22" s="262"/>
      <c r="N22" s="262"/>
      <c r="O22" s="262"/>
      <c r="P22" s="59" t="s">
        <v>42</v>
      </c>
      <c r="Q22" s="93"/>
      <c r="T22" s="16"/>
      <c r="U22" s="16"/>
      <c r="V22" s="16"/>
      <c r="W22" s="16"/>
      <c r="X22" s="16"/>
      <c r="Y22" s="16"/>
      <c r="Z22" s="16"/>
      <c r="AA22" s="16"/>
      <c r="AB22" s="16"/>
      <c r="AC22" s="16"/>
      <c r="AD22" s="16"/>
      <c r="AE22" s="16"/>
    </row>
    <row r="23" spans="2:31" ht="18.75" customHeight="1" x14ac:dyDescent="0.15">
      <c r="B23" s="102" t="s">
        <v>34</v>
      </c>
      <c r="C23" s="109" t="s">
        <v>54</v>
      </c>
      <c r="D23" s="118">
        <f t="shared" ref="D23:O23" si="0">ROUNDDOWN(D13*$P$23*(1.85-D15/100),2)</f>
        <v>0</v>
      </c>
      <c r="E23" s="118">
        <f t="shared" si="0"/>
        <v>0</v>
      </c>
      <c r="F23" s="119">
        <f t="shared" si="0"/>
        <v>0</v>
      </c>
      <c r="G23" s="119">
        <f t="shared" si="0"/>
        <v>0</v>
      </c>
      <c r="H23" s="119">
        <f t="shared" si="0"/>
        <v>0</v>
      </c>
      <c r="I23" s="119">
        <f t="shared" si="0"/>
        <v>0</v>
      </c>
      <c r="J23" s="119">
        <f t="shared" si="0"/>
        <v>0</v>
      </c>
      <c r="K23" s="119">
        <f t="shared" si="0"/>
        <v>0</v>
      </c>
      <c r="L23" s="119">
        <f t="shared" si="0"/>
        <v>0</v>
      </c>
      <c r="M23" s="119">
        <f t="shared" si="0"/>
        <v>0</v>
      </c>
      <c r="N23" s="119">
        <f t="shared" si="0"/>
        <v>0</v>
      </c>
      <c r="O23" s="119">
        <f t="shared" si="0"/>
        <v>0</v>
      </c>
      <c r="P23" s="135"/>
      <c r="Q23" s="94"/>
      <c r="T23" s="16"/>
      <c r="U23" s="16"/>
      <c r="V23" s="16"/>
      <c r="W23" s="16"/>
      <c r="X23" s="16"/>
      <c r="Y23" s="16"/>
      <c r="Z23" s="16"/>
      <c r="AA23" s="16"/>
      <c r="AB23" s="16"/>
      <c r="AC23" s="16"/>
      <c r="AD23" s="16"/>
      <c r="AE23" s="16"/>
    </row>
    <row r="24" spans="2:31" ht="18.75" customHeight="1" x14ac:dyDescent="0.15">
      <c r="B24" s="105" t="s">
        <v>35</v>
      </c>
      <c r="C24" s="35" t="s">
        <v>29</v>
      </c>
      <c r="D24" s="120">
        <f t="shared" ref="D24:O24" si="1">D17*$P$24</f>
        <v>0</v>
      </c>
      <c r="E24" s="121">
        <f t="shared" si="1"/>
        <v>0</v>
      </c>
      <c r="F24" s="122">
        <f t="shared" si="1"/>
        <v>0</v>
      </c>
      <c r="G24" s="122">
        <f>G17*$P$24</f>
        <v>0</v>
      </c>
      <c r="H24" s="122">
        <f>H17*$P$24</f>
        <v>0</v>
      </c>
      <c r="I24" s="122">
        <f t="shared" si="1"/>
        <v>0</v>
      </c>
      <c r="J24" s="122">
        <f t="shared" si="1"/>
        <v>0</v>
      </c>
      <c r="K24" s="122">
        <f t="shared" si="1"/>
        <v>0</v>
      </c>
      <c r="L24" s="122">
        <f t="shared" si="1"/>
        <v>0</v>
      </c>
      <c r="M24" s="122">
        <f t="shared" si="1"/>
        <v>0</v>
      </c>
      <c r="N24" s="122">
        <f t="shared" si="1"/>
        <v>0</v>
      </c>
      <c r="O24" s="123">
        <f t="shared" si="1"/>
        <v>0</v>
      </c>
      <c r="P24" s="136"/>
      <c r="Q24" s="95"/>
      <c r="T24" s="16"/>
      <c r="U24" s="16"/>
      <c r="V24" s="16"/>
      <c r="W24" s="16"/>
      <c r="X24" s="16"/>
      <c r="Y24" s="16"/>
      <c r="Z24" s="16"/>
      <c r="AA24" s="16"/>
      <c r="AB24" s="16"/>
      <c r="AC24" s="16"/>
      <c r="AD24" s="16"/>
      <c r="AE24" s="16"/>
    </row>
    <row r="25" spans="2:31" ht="18.75" customHeight="1" x14ac:dyDescent="0.15">
      <c r="B25" s="105" t="s">
        <v>44</v>
      </c>
      <c r="C25" s="35" t="s">
        <v>30</v>
      </c>
      <c r="D25" s="124"/>
      <c r="E25" s="125"/>
      <c r="F25" s="126"/>
      <c r="G25" s="122">
        <f>G18*$P$25</f>
        <v>0</v>
      </c>
      <c r="H25" s="122">
        <f>H18*$P$25</f>
        <v>0</v>
      </c>
      <c r="I25" s="122">
        <f>I18*$P$25</f>
        <v>0</v>
      </c>
      <c r="J25" s="126"/>
      <c r="K25" s="126"/>
      <c r="L25" s="126"/>
      <c r="M25" s="126"/>
      <c r="N25" s="126"/>
      <c r="O25" s="127"/>
      <c r="P25" s="136"/>
      <c r="Q25" s="95"/>
      <c r="T25" s="16"/>
      <c r="U25" s="16"/>
      <c r="V25" s="16"/>
      <c r="W25" s="16"/>
      <c r="X25" s="16"/>
      <c r="Y25" s="16"/>
      <c r="Z25" s="16"/>
      <c r="AA25" s="16"/>
      <c r="AB25" s="16"/>
      <c r="AC25" s="16"/>
      <c r="AD25" s="16"/>
      <c r="AE25" s="16"/>
    </row>
    <row r="26" spans="2:31" ht="18.75" customHeight="1" x14ac:dyDescent="0.15">
      <c r="B26" s="105" t="s">
        <v>45</v>
      </c>
      <c r="C26" s="35" t="s">
        <v>46</v>
      </c>
      <c r="D26" s="120">
        <f>D18*$P$26</f>
        <v>0</v>
      </c>
      <c r="E26" s="121">
        <f t="shared" ref="E26:O26" si="2">E18*$P$26</f>
        <v>0</v>
      </c>
      <c r="F26" s="122">
        <f t="shared" si="2"/>
        <v>0</v>
      </c>
      <c r="G26" s="126"/>
      <c r="H26" s="126"/>
      <c r="I26" s="126"/>
      <c r="J26" s="122">
        <f t="shared" si="2"/>
        <v>0</v>
      </c>
      <c r="K26" s="122">
        <f t="shared" si="2"/>
        <v>0</v>
      </c>
      <c r="L26" s="122">
        <f t="shared" si="2"/>
        <v>0</v>
      </c>
      <c r="M26" s="122">
        <f t="shared" si="2"/>
        <v>0</v>
      </c>
      <c r="N26" s="122">
        <f t="shared" si="2"/>
        <v>0</v>
      </c>
      <c r="O26" s="123">
        <f t="shared" si="2"/>
        <v>0</v>
      </c>
      <c r="P26" s="136"/>
      <c r="Q26" s="95"/>
      <c r="T26" s="16"/>
      <c r="U26" s="16"/>
      <c r="V26" s="16"/>
      <c r="W26" s="16"/>
      <c r="X26" s="16"/>
      <c r="Y26" s="16"/>
      <c r="Z26" s="16"/>
      <c r="AA26" s="16"/>
      <c r="AB26" s="16"/>
      <c r="AC26" s="16"/>
      <c r="AD26" s="16"/>
      <c r="AE26" s="16"/>
    </row>
    <row r="27" spans="2:31" ht="18.75" customHeight="1" x14ac:dyDescent="0.15">
      <c r="B27" s="103" t="s">
        <v>36</v>
      </c>
      <c r="C27" s="193" t="s">
        <v>47</v>
      </c>
      <c r="D27" s="194">
        <f>D19*$P$27</f>
        <v>0</v>
      </c>
      <c r="E27" s="194">
        <f>E19*$P$27</f>
        <v>0</v>
      </c>
      <c r="F27" s="134">
        <f t="shared" ref="F27:O27" si="3">F19*$P$27</f>
        <v>0</v>
      </c>
      <c r="G27" s="134">
        <f>G19*$P$27</f>
        <v>0</v>
      </c>
      <c r="H27" s="134">
        <f t="shared" si="3"/>
        <v>0</v>
      </c>
      <c r="I27" s="134">
        <f t="shared" si="3"/>
        <v>0</v>
      </c>
      <c r="J27" s="134">
        <f t="shared" si="3"/>
        <v>0</v>
      </c>
      <c r="K27" s="134">
        <f t="shared" si="3"/>
        <v>0</v>
      </c>
      <c r="L27" s="134">
        <f t="shared" si="3"/>
        <v>0</v>
      </c>
      <c r="M27" s="134">
        <f t="shared" si="3"/>
        <v>0</v>
      </c>
      <c r="N27" s="134">
        <f t="shared" si="3"/>
        <v>0</v>
      </c>
      <c r="O27" s="134">
        <f t="shared" si="3"/>
        <v>0</v>
      </c>
      <c r="P27" s="195"/>
      <c r="Q27" s="95"/>
      <c r="T27" s="16"/>
      <c r="U27" s="16"/>
      <c r="V27" s="160" t="str">
        <f>V9</f>
        <v>国見排水処理棟</v>
      </c>
      <c r="W27" s="16"/>
      <c r="X27" s="16"/>
      <c r="Y27" s="16"/>
      <c r="Z27" s="16"/>
      <c r="AA27" s="16"/>
      <c r="AB27" s="16"/>
      <c r="AC27" s="16"/>
      <c r="AD27" s="16"/>
      <c r="AE27" s="16"/>
    </row>
    <row r="28" spans="2:31" ht="18.75" customHeight="1" thickBot="1" x14ac:dyDescent="0.2">
      <c r="B28" s="105" t="s">
        <v>121</v>
      </c>
      <c r="C28" s="35" t="s">
        <v>100</v>
      </c>
      <c r="D28" s="198">
        <f>D13*$P$28</f>
        <v>0</v>
      </c>
      <c r="E28" s="121">
        <f>E13*$P28</f>
        <v>0</v>
      </c>
      <c r="F28" s="122">
        <f t="shared" ref="F28:N28" si="4">F13*$P28</f>
        <v>0</v>
      </c>
      <c r="G28" s="122">
        <f t="shared" si="4"/>
        <v>0</v>
      </c>
      <c r="H28" s="122">
        <f t="shared" si="4"/>
        <v>0</v>
      </c>
      <c r="I28" s="122">
        <f t="shared" si="4"/>
        <v>0</v>
      </c>
      <c r="J28" s="122">
        <f t="shared" si="4"/>
        <v>0</v>
      </c>
      <c r="K28" s="122">
        <f t="shared" si="4"/>
        <v>0</v>
      </c>
      <c r="L28" s="122">
        <f t="shared" si="4"/>
        <v>0</v>
      </c>
      <c r="M28" s="122">
        <f t="shared" si="4"/>
        <v>0</v>
      </c>
      <c r="N28" s="122">
        <f t="shared" si="4"/>
        <v>0</v>
      </c>
      <c r="O28" s="122">
        <f>O13*$P28</f>
        <v>0</v>
      </c>
      <c r="P28" s="232"/>
      <c r="Q28" s="95"/>
      <c r="T28" s="16"/>
      <c r="U28" s="16"/>
      <c r="V28" s="160"/>
      <c r="W28" s="16"/>
      <c r="X28" s="16"/>
      <c r="Y28" s="16"/>
      <c r="Z28" s="16"/>
      <c r="AA28" s="16"/>
      <c r="AB28" s="16"/>
      <c r="AC28" s="16"/>
      <c r="AD28" s="16"/>
      <c r="AE28" s="16"/>
    </row>
    <row r="29" spans="2:31" ht="18.75" customHeight="1" thickBot="1" x14ac:dyDescent="0.2">
      <c r="B29" s="191" t="s">
        <v>37</v>
      </c>
      <c r="C29" s="192" t="s">
        <v>101</v>
      </c>
      <c r="D29" s="196">
        <f>INT(SUM(D23:D27)-D28)</f>
        <v>0</v>
      </c>
      <c r="E29" s="196">
        <f t="shared" ref="E29:M29" si="5">INT(SUM(E23:E27)-E28)</f>
        <v>0</v>
      </c>
      <c r="F29" s="197">
        <f t="shared" si="5"/>
        <v>0</v>
      </c>
      <c r="G29" s="197">
        <f t="shared" si="5"/>
        <v>0</v>
      </c>
      <c r="H29" s="197">
        <f t="shared" si="5"/>
        <v>0</v>
      </c>
      <c r="I29" s="197">
        <f t="shared" si="5"/>
        <v>0</v>
      </c>
      <c r="J29" s="197">
        <f t="shared" si="5"/>
        <v>0</v>
      </c>
      <c r="K29" s="197">
        <f t="shared" si="5"/>
        <v>0</v>
      </c>
      <c r="L29" s="197">
        <f t="shared" si="5"/>
        <v>0</v>
      </c>
      <c r="M29" s="197">
        <f t="shared" si="5"/>
        <v>0</v>
      </c>
      <c r="N29" s="197">
        <f>INT(SUM(N23:N27)-N28)</f>
        <v>0</v>
      </c>
      <c r="O29" s="197">
        <f>INT(SUM(O23:O27)-O28)</f>
        <v>0</v>
      </c>
      <c r="P29" s="112">
        <f>SUM(D29:O29)</f>
        <v>0</v>
      </c>
      <c r="Q29" s="96"/>
      <c r="R29" s="263" t="s">
        <v>74</v>
      </c>
      <c r="S29" s="264"/>
      <c r="T29" s="264"/>
      <c r="U29" s="264"/>
      <c r="V29" s="265"/>
      <c r="W29" s="16"/>
      <c r="X29" s="16"/>
      <c r="Y29" s="16"/>
      <c r="Z29" s="16"/>
      <c r="AA29" s="16"/>
      <c r="AB29" s="16"/>
      <c r="AC29" s="16"/>
      <c r="AD29" s="16"/>
      <c r="AE29" s="16"/>
    </row>
    <row r="30" spans="2:31" s="20" customFormat="1" ht="21" customHeight="1" x14ac:dyDescent="0.15">
      <c r="B30" s="24"/>
      <c r="C30" s="111" t="s">
        <v>43</v>
      </c>
      <c r="D30" s="24"/>
      <c r="E30" s="24"/>
      <c r="F30" s="24"/>
      <c r="G30" s="24"/>
      <c r="H30" s="24"/>
      <c r="I30" s="24"/>
      <c r="J30" s="24"/>
      <c r="K30" s="49"/>
      <c r="L30" s="24"/>
      <c r="M30" s="24"/>
      <c r="N30" s="24"/>
      <c r="O30" s="42" t="s">
        <v>55</v>
      </c>
      <c r="P30" s="113">
        <f>SUM(D29:I29)</f>
        <v>0</v>
      </c>
      <c r="Q30" s="68"/>
      <c r="R30" s="155">
        <f>P29*2+P30</f>
        <v>0</v>
      </c>
      <c r="S30" s="156" t="s">
        <v>86</v>
      </c>
      <c r="T30" s="159" t="s">
        <v>87</v>
      </c>
      <c r="U30" s="157"/>
      <c r="V30" s="158"/>
      <c r="W30" s="25"/>
      <c r="X30" s="25"/>
      <c r="Y30" s="25"/>
      <c r="Z30" s="25"/>
      <c r="AA30" s="25"/>
      <c r="AB30" s="25"/>
      <c r="AC30" s="25"/>
      <c r="AD30" s="25"/>
      <c r="AE30" s="25"/>
    </row>
    <row r="31" spans="2:31" s="20" customFormat="1" ht="21.75" customHeight="1" thickBot="1" x14ac:dyDescent="0.2">
      <c r="B31" s="161">
        <v>2</v>
      </c>
      <c r="C31" s="110"/>
      <c r="D31" s="24"/>
      <c r="E31" s="24"/>
      <c r="F31" s="24"/>
      <c r="G31" s="24"/>
      <c r="H31" s="24"/>
      <c r="I31" s="49"/>
      <c r="J31" s="49"/>
      <c r="K31" s="49"/>
      <c r="L31" s="24"/>
      <c r="M31" s="24"/>
      <c r="N31" s="24"/>
      <c r="O31" s="24"/>
      <c r="P31" s="24"/>
      <c r="Q31" s="24"/>
      <c r="R31" s="19"/>
      <c r="T31" s="25"/>
      <c r="U31" s="25"/>
      <c r="V31" s="25"/>
      <c r="W31" s="25"/>
      <c r="X31" s="25"/>
      <c r="Y31" s="25"/>
      <c r="Z31" s="25"/>
      <c r="AA31" s="25"/>
      <c r="AB31" s="25"/>
      <c r="AC31" s="25"/>
      <c r="AD31" s="25"/>
      <c r="AE31" s="25"/>
    </row>
    <row r="32" spans="2:31" s="20" customFormat="1" ht="18" customHeight="1" x14ac:dyDescent="0.15">
      <c r="B32" s="236" t="s">
        <v>80</v>
      </c>
      <c r="C32" s="64" t="s">
        <v>81</v>
      </c>
      <c r="D32" s="50"/>
      <c r="E32" s="50"/>
      <c r="F32" s="50"/>
      <c r="G32" s="54"/>
      <c r="H32" s="55" t="s">
        <v>49</v>
      </c>
      <c r="I32" s="238">
        <v>95</v>
      </c>
      <c r="J32" s="238"/>
      <c r="K32" s="239" t="s">
        <v>51</v>
      </c>
      <c r="L32" s="239"/>
      <c r="M32" s="56" t="s">
        <v>128</v>
      </c>
      <c r="N32" s="50"/>
      <c r="O32" s="219" t="s">
        <v>124</v>
      </c>
      <c r="P32" s="220" t="s">
        <v>129</v>
      </c>
      <c r="Q32" s="85"/>
      <c r="R32" s="19"/>
    </row>
    <row r="33" spans="2:31" s="20" customFormat="1" ht="20.25" customHeight="1" thickBot="1" x14ac:dyDescent="0.2">
      <c r="B33" s="237"/>
      <c r="C33" s="218" t="s">
        <v>130</v>
      </c>
      <c r="D33" s="67"/>
      <c r="E33" s="51"/>
      <c r="F33" s="51"/>
      <c r="G33" s="57"/>
      <c r="H33" s="52" t="s">
        <v>48</v>
      </c>
      <c r="I33" s="240">
        <v>400</v>
      </c>
      <c r="J33" s="240"/>
      <c r="K33" s="241" t="s">
        <v>50</v>
      </c>
      <c r="L33" s="241"/>
      <c r="M33" s="168">
        <v>500</v>
      </c>
      <c r="N33" s="51"/>
      <c r="O33" s="51"/>
      <c r="P33" s="53"/>
      <c r="Q33" s="49"/>
      <c r="R33" s="19"/>
      <c r="V33" s="152" t="str">
        <f>B32</f>
        <v>宮床取水ポンプ場</v>
      </c>
    </row>
    <row r="34" spans="2:31" ht="18.75" customHeight="1" x14ac:dyDescent="0.15">
      <c r="B34" s="266" t="s">
        <v>1</v>
      </c>
      <c r="C34" s="266" t="s">
        <v>2</v>
      </c>
      <c r="D34" s="243" t="s">
        <v>13</v>
      </c>
      <c r="E34" s="244"/>
      <c r="F34" s="244"/>
      <c r="G34" s="244"/>
      <c r="H34" s="244"/>
      <c r="I34" s="244"/>
      <c r="J34" s="245" t="s">
        <v>119</v>
      </c>
      <c r="K34" s="244"/>
      <c r="L34" s="244"/>
      <c r="M34" s="245" t="s">
        <v>120</v>
      </c>
      <c r="N34" s="244"/>
      <c r="O34" s="257"/>
      <c r="P34" s="266" t="s">
        <v>26</v>
      </c>
      <c r="Q34" s="88"/>
      <c r="R34" s="263" t="s">
        <v>74</v>
      </c>
      <c r="S34" s="264"/>
      <c r="T34" s="264"/>
      <c r="U34" s="264"/>
      <c r="V34" s="265"/>
    </row>
    <row r="35" spans="2:31" ht="18.75" customHeight="1" thickBot="1" x14ac:dyDescent="0.2">
      <c r="B35" s="267"/>
      <c r="C35" s="267"/>
      <c r="D35" s="32" t="s">
        <v>14</v>
      </c>
      <c r="E35" s="32" t="s">
        <v>15</v>
      </c>
      <c r="F35" s="32" t="s">
        <v>16</v>
      </c>
      <c r="G35" s="31" t="s">
        <v>17</v>
      </c>
      <c r="H35" s="31" t="s">
        <v>18</v>
      </c>
      <c r="I35" s="31" t="s">
        <v>19</v>
      </c>
      <c r="J35" s="32" t="s">
        <v>20</v>
      </c>
      <c r="K35" s="32" t="s">
        <v>21</v>
      </c>
      <c r="L35" s="32" t="s">
        <v>22</v>
      </c>
      <c r="M35" s="34" t="s">
        <v>23</v>
      </c>
      <c r="N35" s="34" t="s">
        <v>24</v>
      </c>
      <c r="O35" s="34" t="s">
        <v>25</v>
      </c>
      <c r="P35" s="259"/>
      <c r="Q35" s="28"/>
      <c r="R35" s="147" t="s">
        <v>75</v>
      </c>
      <c r="S35" s="150" t="s">
        <v>76</v>
      </c>
      <c r="T35" s="154"/>
      <c r="U35" s="153"/>
      <c r="V35" s="140"/>
    </row>
    <row r="36" spans="2:31" ht="18.75" customHeight="1" x14ac:dyDescent="0.15">
      <c r="B36" s="102" t="s">
        <v>38</v>
      </c>
      <c r="C36" s="29" t="s">
        <v>4</v>
      </c>
      <c r="D36" s="6">
        <v>42819</v>
      </c>
      <c r="E36" s="6">
        <v>45601</v>
      </c>
      <c r="F36" s="6">
        <v>43746</v>
      </c>
      <c r="G36" s="6">
        <v>29131</v>
      </c>
      <c r="H36" s="6">
        <v>38386</v>
      </c>
      <c r="I36" s="6">
        <v>25288</v>
      </c>
      <c r="J36" s="6">
        <v>43188</v>
      </c>
      <c r="K36" s="6">
        <v>42681</v>
      </c>
      <c r="L36" s="6">
        <v>42338</v>
      </c>
      <c r="M36" s="6">
        <v>44691</v>
      </c>
      <c r="N36" s="6">
        <v>44704</v>
      </c>
      <c r="O36" s="6">
        <v>41909</v>
      </c>
      <c r="P36" s="33" t="s">
        <v>135</v>
      </c>
      <c r="Q36" s="89"/>
      <c r="R36" s="148">
        <f>SUM(D36:O36)</f>
        <v>484482</v>
      </c>
      <c r="S36" s="151" t="s">
        <v>65</v>
      </c>
      <c r="T36" s="145"/>
      <c r="U36" s="143"/>
      <c r="V36" s="141"/>
    </row>
    <row r="37" spans="2:31" ht="18.75" customHeight="1" x14ac:dyDescent="0.15">
      <c r="B37" s="103" t="s">
        <v>69</v>
      </c>
      <c r="C37" s="30" t="s">
        <v>5</v>
      </c>
      <c r="D37" s="9">
        <v>95</v>
      </c>
      <c r="E37" s="9">
        <v>95</v>
      </c>
      <c r="F37" s="10">
        <v>95</v>
      </c>
      <c r="G37" s="10">
        <v>95</v>
      </c>
      <c r="H37" s="10">
        <v>95</v>
      </c>
      <c r="I37" s="10">
        <v>95</v>
      </c>
      <c r="J37" s="10">
        <v>95</v>
      </c>
      <c r="K37" s="10">
        <v>95</v>
      </c>
      <c r="L37" s="10">
        <v>95</v>
      </c>
      <c r="M37" s="10">
        <v>95</v>
      </c>
      <c r="N37" s="10">
        <v>95</v>
      </c>
      <c r="O37" s="10">
        <v>95</v>
      </c>
      <c r="P37" s="58"/>
      <c r="Q37" s="89"/>
      <c r="R37" s="149">
        <f>SUM(D36:I36)</f>
        <v>224971</v>
      </c>
      <c r="S37" s="151" t="s">
        <v>66</v>
      </c>
      <c r="T37" s="145"/>
      <c r="U37" s="143"/>
      <c r="V37" s="141"/>
    </row>
    <row r="38" spans="2:31" ht="18.75" customHeight="1" x14ac:dyDescent="0.15">
      <c r="B38" s="104" t="s">
        <v>73</v>
      </c>
      <c r="C38" s="78"/>
      <c r="D38" s="162">
        <v>90</v>
      </c>
      <c r="E38" s="76">
        <v>94</v>
      </c>
      <c r="F38" s="76">
        <v>94</v>
      </c>
      <c r="G38" s="76">
        <v>94</v>
      </c>
      <c r="H38" s="76">
        <v>94</v>
      </c>
      <c r="I38" s="76">
        <v>94</v>
      </c>
      <c r="J38" s="76">
        <v>95</v>
      </c>
      <c r="K38" s="76">
        <v>95</v>
      </c>
      <c r="L38" s="76">
        <v>95</v>
      </c>
      <c r="M38" s="76">
        <v>95</v>
      </c>
      <c r="N38" s="76">
        <v>90</v>
      </c>
      <c r="O38" s="163">
        <v>90</v>
      </c>
      <c r="P38" s="58" t="s">
        <v>136</v>
      </c>
      <c r="Q38" s="89"/>
      <c r="R38" s="148">
        <f>R36*2+R37</f>
        <v>1193935</v>
      </c>
      <c r="S38" s="151" t="s">
        <v>85</v>
      </c>
      <c r="T38" s="145"/>
      <c r="U38" s="143"/>
      <c r="V38" s="141"/>
    </row>
    <row r="39" spans="2:31" ht="18.75" customHeight="1" x14ac:dyDescent="0.15">
      <c r="B39" s="105" t="s">
        <v>71</v>
      </c>
      <c r="C39" s="61" t="s">
        <v>6</v>
      </c>
      <c r="D39" s="162">
        <v>100</v>
      </c>
      <c r="E39" s="76">
        <v>100</v>
      </c>
      <c r="F39" s="76">
        <v>100</v>
      </c>
      <c r="G39" s="76">
        <v>100</v>
      </c>
      <c r="H39" s="76">
        <v>100</v>
      </c>
      <c r="I39" s="76">
        <v>100</v>
      </c>
      <c r="J39" s="76">
        <v>100</v>
      </c>
      <c r="K39" s="76">
        <v>100</v>
      </c>
      <c r="L39" s="76">
        <v>100</v>
      </c>
      <c r="M39" s="76">
        <v>100</v>
      </c>
      <c r="N39" s="76">
        <v>100</v>
      </c>
      <c r="O39" s="163">
        <v>100</v>
      </c>
      <c r="P39" s="77"/>
      <c r="Q39" s="91"/>
      <c r="R39" s="138"/>
      <c r="S39" s="139"/>
      <c r="T39" s="146"/>
      <c r="U39" s="144"/>
      <c r="V39" s="142"/>
    </row>
    <row r="40" spans="2:31" ht="18.75" customHeight="1" thickBot="1" x14ac:dyDescent="0.2">
      <c r="B40" s="106" t="s">
        <v>72</v>
      </c>
      <c r="C40" s="79"/>
      <c r="D40" s="162">
        <v>100</v>
      </c>
      <c r="E40" s="76">
        <v>100</v>
      </c>
      <c r="F40" s="76">
        <v>100</v>
      </c>
      <c r="G40" s="76">
        <v>100</v>
      </c>
      <c r="H40" s="76">
        <v>100</v>
      </c>
      <c r="I40" s="76">
        <v>100</v>
      </c>
      <c r="J40" s="76">
        <v>100</v>
      </c>
      <c r="K40" s="76">
        <v>100</v>
      </c>
      <c r="L40" s="76">
        <v>100</v>
      </c>
      <c r="M40" s="76">
        <v>100</v>
      </c>
      <c r="N40" s="76">
        <v>100</v>
      </c>
      <c r="O40" s="163">
        <v>100</v>
      </c>
      <c r="P40" s="75" t="s">
        <v>137</v>
      </c>
      <c r="Q40" s="91"/>
      <c r="U40" s="45"/>
    </row>
    <row r="41" spans="2:31" ht="18.75" customHeight="1" x14ac:dyDescent="0.15">
      <c r="B41" s="102" t="s">
        <v>31</v>
      </c>
      <c r="C41" s="29" t="s">
        <v>7</v>
      </c>
      <c r="D41" s="164">
        <v>0</v>
      </c>
      <c r="E41" s="6">
        <v>0</v>
      </c>
      <c r="F41" s="7">
        <v>0</v>
      </c>
      <c r="G41" s="7">
        <v>2844</v>
      </c>
      <c r="H41" s="7">
        <v>3802</v>
      </c>
      <c r="I41" s="7">
        <v>2543</v>
      </c>
      <c r="J41" s="7">
        <v>1122</v>
      </c>
      <c r="K41" s="7">
        <v>0</v>
      </c>
      <c r="L41" s="7">
        <v>0</v>
      </c>
      <c r="M41" s="7">
        <v>0</v>
      </c>
      <c r="N41" s="7">
        <v>0</v>
      </c>
      <c r="O41" s="165">
        <v>0</v>
      </c>
      <c r="P41" s="268" t="s">
        <v>138</v>
      </c>
      <c r="Q41" s="92"/>
    </row>
    <row r="42" spans="2:31" ht="18.75" customHeight="1" x14ac:dyDescent="0.15">
      <c r="B42" s="103" t="s">
        <v>32</v>
      </c>
      <c r="C42" s="30" t="s">
        <v>27</v>
      </c>
      <c r="D42" s="36">
        <v>20834</v>
      </c>
      <c r="E42" s="13">
        <v>16158</v>
      </c>
      <c r="F42" s="14">
        <v>21444</v>
      </c>
      <c r="G42" s="14">
        <v>11502</v>
      </c>
      <c r="H42" s="12">
        <v>13497</v>
      </c>
      <c r="I42" s="12">
        <v>9389</v>
      </c>
      <c r="J42" s="12">
        <v>17786</v>
      </c>
      <c r="K42" s="14">
        <v>20221</v>
      </c>
      <c r="L42" s="14">
        <v>19997</v>
      </c>
      <c r="M42" s="14">
        <v>15933</v>
      </c>
      <c r="N42" s="14">
        <v>21726</v>
      </c>
      <c r="O42" s="37">
        <v>18792</v>
      </c>
      <c r="P42" s="260"/>
      <c r="Q42" s="92"/>
    </row>
    <row r="43" spans="2:31" ht="18.75" customHeight="1" x14ac:dyDescent="0.15">
      <c r="B43" s="105" t="s">
        <v>33</v>
      </c>
      <c r="C43" s="61" t="s">
        <v>28</v>
      </c>
      <c r="D43" s="38">
        <v>21985</v>
      </c>
      <c r="E43" s="60">
        <v>29443</v>
      </c>
      <c r="F43" s="12">
        <v>22302</v>
      </c>
      <c r="G43" s="12">
        <v>14785</v>
      </c>
      <c r="H43" s="12">
        <v>21087</v>
      </c>
      <c r="I43" s="12">
        <v>13356</v>
      </c>
      <c r="J43" s="12">
        <v>24280</v>
      </c>
      <c r="K43" s="12">
        <v>22460</v>
      </c>
      <c r="L43" s="12">
        <v>22341</v>
      </c>
      <c r="M43" s="12">
        <v>28758</v>
      </c>
      <c r="N43" s="12">
        <v>22978</v>
      </c>
      <c r="O43" s="39">
        <v>23117</v>
      </c>
      <c r="P43" s="260"/>
      <c r="Q43" s="92"/>
    </row>
    <row r="44" spans="2:31" ht="18.75" customHeight="1" x14ac:dyDescent="0.15">
      <c r="B44" s="108" t="s">
        <v>52</v>
      </c>
      <c r="C44" s="81"/>
      <c r="D44" s="38">
        <v>78</v>
      </c>
      <c r="E44" s="60">
        <v>94</v>
      </c>
      <c r="F44" s="12">
        <v>92</v>
      </c>
      <c r="G44" s="12">
        <v>91</v>
      </c>
      <c r="H44" s="12">
        <v>92</v>
      </c>
      <c r="I44" s="12">
        <v>45</v>
      </c>
      <c r="J44" s="12">
        <v>85</v>
      </c>
      <c r="K44" s="12">
        <v>80</v>
      </c>
      <c r="L44" s="12">
        <v>83</v>
      </c>
      <c r="M44" s="12">
        <v>84</v>
      </c>
      <c r="N44" s="12">
        <v>88</v>
      </c>
      <c r="O44" s="39">
        <v>83</v>
      </c>
      <c r="P44" s="260"/>
      <c r="Q44" s="92"/>
    </row>
    <row r="45" spans="2:31" ht="18.75" customHeight="1" thickBot="1" x14ac:dyDescent="0.2">
      <c r="B45" s="106" t="s">
        <v>53</v>
      </c>
      <c r="C45" s="79"/>
      <c r="D45" s="66">
        <v>76.2</v>
      </c>
      <c r="E45" s="65">
        <v>67.400000000000006</v>
      </c>
      <c r="F45" s="63">
        <v>66</v>
      </c>
      <c r="G45" s="63">
        <v>44.5</v>
      </c>
      <c r="H45" s="63">
        <v>57.9</v>
      </c>
      <c r="I45" s="63">
        <v>78</v>
      </c>
      <c r="J45" s="63">
        <v>70.599999999999994</v>
      </c>
      <c r="K45" s="63">
        <v>74.099999999999994</v>
      </c>
      <c r="L45" s="63">
        <v>70.8</v>
      </c>
      <c r="M45" s="63">
        <v>73.900000000000006</v>
      </c>
      <c r="N45" s="63">
        <v>70.599999999999994</v>
      </c>
      <c r="O45" s="62">
        <v>70.099999999999994</v>
      </c>
      <c r="P45" s="75" t="s">
        <v>139</v>
      </c>
      <c r="Q45" s="91"/>
    </row>
    <row r="46" spans="2:31" ht="18.75" customHeight="1" thickBot="1" x14ac:dyDescent="0.2">
      <c r="B46" s="261" t="s">
        <v>8</v>
      </c>
      <c r="C46" s="252"/>
      <c r="D46" s="261" t="s">
        <v>9</v>
      </c>
      <c r="E46" s="262"/>
      <c r="F46" s="262"/>
      <c r="G46" s="262"/>
      <c r="H46" s="262"/>
      <c r="I46" s="262"/>
      <c r="J46" s="262"/>
      <c r="K46" s="262"/>
      <c r="L46" s="262"/>
      <c r="M46" s="262"/>
      <c r="N46" s="262"/>
      <c r="O46" s="262"/>
      <c r="P46" s="59" t="s">
        <v>42</v>
      </c>
      <c r="Q46" s="93"/>
      <c r="T46" s="18"/>
      <c r="U46" s="18"/>
      <c r="V46" s="18"/>
      <c r="W46" s="18"/>
      <c r="X46" s="18"/>
      <c r="Y46" s="18"/>
      <c r="Z46" s="18"/>
      <c r="AA46" s="18"/>
      <c r="AB46" s="18"/>
      <c r="AC46" s="18"/>
      <c r="AD46" s="18"/>
      <c r="AE46" s="18"/>
    </row>
    <row r="47" spans="2:31" ht="18.75" customHeight="1" x14ac:dyDescent="0.15">
      <c r="B47" s="102" t="s">
        <v>34</v>
      </c>
      <c r="C47" s="109" t="s">
        <v>54</v>
      </c>
      <c r="D47" s="119">
        <f>ROUNDDOWN(D37*$P$47*(1.85-D39/100),2)</f>
        <v>0</v>
      </c>
      <c r="E47" s="119">
        <f t="shared" ref="E47:O47" si="6">ROUNDDOWN(E37*$P$47*(1.85-E39/100),2)</f>
        <v>0</v>
      </c>
      <c r="F47" s="119">
        <f t="shared" si="6"/>
        <v>0</v>
      </c>
      <c r="G47" s="119">
        <f t="shared" si="6"/>
        <v>0</v>
      </c>
      <c r="H47" s="119">
        <f t="shared" si="6"/>
        <v>0</v>
      </c>
      <c r="I47" s="119">
        <f>ROUNDDOWN(I37*$P$47*(1.85-I39/100),2)</f>
        <v>0</v>
      </c>
      <c r="J47" s="119">
        <f t="shared" si="6"/>
        <v>0</v>
      </c>
      <c r="K47" s="119">
        <f t="shared" si="6"/>
        <v>0</v>
      </c>
      <c r="L47" s="119">
        <f t="shared" si="6"/>
        <v>0</v>
      </c>
      <c r="M47" s="119">
        <f t="shared" si="6"/>
        <v>0</v>
      </c>
      <c r="N47" s="119">
        <f t="shared" si="6"/>
        <v>0</v>
      </c>
      <c r="O47" s="119">
        <f t="shared" si="6"/>
        <v>0</v>
      </c>
      <c r="P47" s="135"/>
      <c r="Q47" s="97"/>
      <c r="T47" s="18"/>
      <c r="U47" s="18"/>
      <c r="V47" s="18"/>
      <c r="W47" s="18"/>
      <c r="X47" s="18"/>
      <c r="Y47" s="18"/>
      <c r="Z47" s="18"/>
      <c r="AA47" s="18"/>
      <c r="AB47" s="18"/>
      <c r="AC47" s="18"/>
      <c r="AD47" s="18"/>
      <c r="AE47" s="18"/>
    </row>
    <row r="48" spans="2:31" ht="18.75" customHeight="1" x14ac:dyDescent="0.15">
      <c r="B48" s="105" t="s">
        <v>35</v>
      </c>
      <c r="C48" s="35" t="s">
        <v>29</v>
      </c>
      <c r="D48" s="120">
        <f>D41*$P$48</f>
        <v>0</v>
      </c>
      <c r="E48" s="122">
        <f t="shared" ref="E48:O48" si="7">E41*$P$48</f>
        <v>0</v>
      </c>
      <c r="F48" s="122">
        <f t="shared" si="7"/>
        <v>0</v>
      </c>
      <c r="G48" s="122">
        <f t="shared" si="7"/>
        <v>0</v>
      </c>
      <c r="H48" s="122">
        <f t="shared" si="7"/>
        <v>0</v>
      </c>
      <c r="I48" s="122">
        <f t="shared" si="7"/>
        <v>0</v>
      </c>
      <c r="J48" s="122">
        <f t="shared" si="7"/>
        <v>0</v>
      </c>
      <c r="K48" s="122">
        <f t="shared" si="7"/>
        <v>0</v>
      </c>
      <c r="L48" s="122">
        <f t="shared" si="7"/>
        <v>0</v>
      </c>
      <c r="M48" s="122">
        <f t="shared" si="7"/>
        <v>0</v>
      </c>
      <c r="N48" s="122">
        <f t="shared" si="7"/>
        <v>0</v>
      </c>
      <c r="O48" s="123">
        <f t="shared" si="7"/>
        <v>0</v>
      </c>
      <c r="P48" s="136"/>
      <c r="Q48" s="98"/>
      <c r="T48" s="18"/>
      <c r="U48" s="18"/>
      <c r="V48" s="18"/>
      <c r="W48" s="18"/>
      <c r="X48" s="18"/>
      <c r="Y48" s="18"/>
      <c r="Z48" s="18"/>
      <c r="AA48" s="18"/>
      <c r="AB48" s="18"/>
      <c r="AC48" s="18"/>
      <c r="AD48" s="18"/>
      <c r="AE48" s="18"/>
    </row>
    <row r="49" spans="2:31" ht="18.75" customHeight="1" x14ac:dyDescent="0.15">
      <c r="B49" s="105" t="s">
        <v>44</v>
      </c>
      <c r="C49" s="35" t="s">
        <v>30</v>
      </c>
      <c r="D49" s="128"/>
      <c r="E49" s="129"/>
      <c r="F49" s="130"/>
      <c r="G49" s="122">
        <f>G42*$P$49</f>
        <v>0</v>
      </c>
      <c r="H49" s="122">
        <f t="shared" ref="H49:I49" si="8">H42*$P$49</f>
        <v>0</v>
      </c>
      <c r="I49" s="122">
        <f t="shared" si="8"/>
        <v>0</v>
      </c>
      <c r="J49" s="130"/>
      <c r="K49" s="130"/>
      <c r="L49" s="130"/>
      <c r="M49" s="130"/>
      <c r="N49" s="130"/>
      <c r="O49" s="131"/>
      <c r="P49" s="136"/>
      <c r="Q49" s="98"/>
      <c r="T49" s="18"/>
      <c r="U49" s="18"/>
      <c r="V49" s="18"/>
      <c r="W49" s="18"/>
      <c r="X49" s="18"/>
      <c r="Y49" s="18"/>
      <c r="Z49" s="18"/>
      <c r="AA49" s="18"/>
      <c r="AB49" s="18"/>
      <c r="AC49" s="18"/>
      <c r="AD49" s="18"/>
      <c r="AE49" s="18"/>
    </row>
    <row r="50" spans="2:31" ht="18.75" customHeight="1" x14ac:dyDescent="0.15">
      <c r="B50" s="105" t="s">
        <v>45</v>
      </c>
      <c r="C50" s="35" t="s">
        <v>46</v>
      </c>
      <c r="D50" s="120">
        <f>D42*$P$50</f>
        <v>0</v>
      </c>
      <c r="E50" s="121">
        <f t="shared" ref="E50:O50" si="9">E42*$P$50</f>
        <v>0</v>
      </c>
      <c r="F50" s="122">
        <f t="shared" si="9"/>
        <v>0</v>
      </c>
      <c r="G50" s="130"/>
      <c r="H50" s="130"/>
      <c r="I50" s="130"/>
      <c r="J50" s="122">
        <f t="shared" si="9"/>
        <v>0</v>
      </c>
      <c r="K50" s="122">
        <f t="shared" si="9"/>
        <v>0</v>
      </c>
      <c r="L50" s="122">
        <f t="shared" si="9"/>
        <v>0</v>
      </c>
      <c r="M50" s="122">
        <f t="shared" si="9"/>
        <v>0</v>
      </c>
      <c r="N50" s="122">
        <f t="shared" si="9"/>
        <v>0</v>
      </c>
      <c r="O50" s="123">
        <f t="shared" si="9"/>
        <v>0</v>
      </c>
      <c r="P50" s="136"/>
      <c r="Q50" s="98"/>
      <c r="T50" s="18"/>
      <c r="U50" s="18"/>
      <c r="V50" s="18"/>
      <c r="W50" s="18"/>
      <c r="X50" s="18"/>
      <c r="Y50" s="18"/>
      <c r="Z50" s="18"/>
      <c r="AA50" s="18"/>
      <c r="AB50" s="18"/>
      <c r="AC50" s="18"/>
      <c r="AD50" s="18"/>
      <c r="AE50" s="18"/>
    </row>
    <row r="51" spans="2:31" ht="18.75" customHeight="1" x14ac:dyDescent="0.15">
      <c r="B51" s="105" t="s">
        <v>36</v>
      </c>
      <c r="C51" s="35" t="s">
        <v>47</v>
      </c>
      <c r="D51" s="122">
        <f>D43*$P$51</f>
        <v>0</v>
      </c>
      <c r="E51" s="122">
        <f t="shared" ref="E51:O51" si="10">E43*$P$51</f>
        <v>0</v>
      </c>
      <c r="F51" s="122">
        <f t="shared" si="10"/>
        <v>0</v>
      </c>
      <c r="G51" s="122">
        <f t="shared" si="10"/>
        <v>0</v>
      </c>
      <c r="H51" s="122">
        <f t="shared" si="10"/>
        <v>0</v>
      </c>
      <c r="I51" s="122">
        <f t="shared" si="10"/>
        <v>0</v>
      </c>
      <c r="J51" s="122">
        <f t="shared" si="10"/>
        <v>0</v>
      </c>
      <c r="K51" s="122">
        <f t="shared" si="10"/>
        <v>0</v>
      </c>
      <c r="L51" s="122">
        <f t="shared" si="10"/>
        <v>0</v>
      </c>
      <c r="M51" s="122">
        <f t="shared" si="10"/>
        <v>0</v>
      </c>
      <c r="N51" s="122">
        <f t="shared" si="10"/>
        <v>0</v>
      </c>
      <c r="O51" s="122">
        <f t="shared" si="10"/>
        <v>0</v>
      </c>
      <c r="P51" s="195"/>
      <c r="Q51" s="98"/>
      <c r="T51" s="16"/>
      <c r="U51" s="16"/>
      <c r="V51" s="160" t="str">
        <f>V33</f>
        <v>宮床取水ポンプ場</v>
      </c>
      <c r="W51" s="18"/>
      <c r="X51" s="18"/>
      <c r="Y51" s="18"/>
      <c r="Z51" s="18"/>
      <c r="AA51" s="18"/>
      <c r="AB51" s="18"/>
      <c r="AC51" s="18"/>
      <c r="AD51" s="18"/>
      <c r="AE51" s="18"/>
    </row>
    <row r="52" spans="2:31" ht="18.75" customHeight="1" thickBot="1" x14ac:dyDescent="0.2">
      <c r="B52" s="199" t="s">
        <v>121</v>
      </c>
      <c r="C52" s="200" t="s">
        <v>100</v>
      </c>
      <c r="D52" s="201">
        <f>D37*$P$52</f>
        <v>0</v>
      </c>
      <c r="E52" s="202">
        <f t="shared" ref="E52:O52" si="11">E37*$P52</f>
        <v>0</v>
      </c>
      <c r="F52" s="203">
        <f t="shared" si="11"/>
        <v>0</v>
      </c>
      <c r="G52" s="203">
        <f t="shared" si="11"/>
        <v>0</v>
      </c>
      <c r="H52" s="203">
        <f t="shared" si="11"/>
        <v>0</v>
      </c>
      <c r="I52" s="203">
        <f t="shared" si="11"/>
        <v>0</v>
      </c>
      <c r="J52" s="203">
        <f t="shared" si="11"/>
        <v>0</v>
      </c>
      <c r="K52" s="203">
        <f t="shared" si="11"/>
        <v>0</v>
      </c>
      <c r="L52" s="203">
        <f t="shared" si="11"/>
        <v>0</v>
      </c>
      <c r="M52" s="203">
        <f t="shared" si="11"/>
        <v>0</v>
      </c>
      <c r="N52" s="203">
        <f t="shared" si="11"/>
        <v>0</v>
      </c>
      <c r="O52" s="203">
        <f t="shared" si="11"/>
        <v>0</v>
      </c>
      <c r="P52" s="232"/>
      <c r="Q52" s="95"/>
      <c r="T52" s="16"/>
      <c r="U52" s="16"/>
      <c r="V52" s="160"/>
      <c r="W52" s="16"/>
      <c r="X52" s="16"/>
      <c r="Y52" s="16"/>
      <c r="Z52" s="16"/>
      <c r="AA52" s="16"/>
      <c r="AB52" s="16"/>
      <c r="AC52" s="16"/>
      <c r="AD52" s="16"/>
      <c r="AE52" s="16"/>
    </row>
    <row r="53" spans="2:31" ht="18.75" customHeight="1" thickBot="1" x14ac:dyDescent="0.2">
      <c r="B53" s="191" t="s">
        <v>37</v>
      </c>
      <c r="C53" s="192" t="s">
        <v>101</v>
      </c>
      <c r="D53" s="196">
        <f t="shared" ref="D53:I53" si="12">INT(SUM(D47:D51)-D52)</f>
        <v>0</v>
      </c>
      <c r="E53" s="196">
        <f t="shared" si="12"/>
        <v>0</v>
      </c>
      <c r="F53" s="197">
        <f t="shared" si="12"/>
        <v>0</v>
      </c>
      <c r="G53" s="197">
        <f t="shared" si="12"/>
        <v>0</v>
      </c>
      <c r="H53" s="197">
        <f t="shared" si="12"/>
        <v>0</v>
      </c>
      <c r="I53" s="197">
        <f t="shared" si="12"/>
        <v>0</v>
      </c>
      <c r="J53" s="197">
        <f t="shared" ref="J53" si="13">INT(SUM(J47:J51)-J52)</f>
        <v>0</v>
      </c>
      <c r="K53" s="197">
        <f t="shared" ref="K53" si="14">INT(SUM(K47:K51)-K52)</f>
        <v>0</v>
      </c>
      <c r="L53" s="197">
        <f>INT(SUM(L47:L51)-L52)</f>
        <v>0</v>
      </c>
      <c r="M53" s="197">
        <f t="shared" ref="M53" si="15">INT(SUM(M47:M51)-M52)</f>
        <v>0</v>
      </c>
      <c r="N53" s="197">
        <f>INT(SUM(N47:N51)-N52)</f>
        <v>0</v>
      </c>
      <c r="O53" s="197">
        <f>INT(SUM(O47:O51)-O52)</f>
        <v>0</v>
      </c>
      <c r="P53" s="112">
        <f>SUM(D53:O53)</f>
        <v>0</v>
      </c>
      <c r="Q53" s="96"/>
      <c r="R53" s="263" t="s">
        <v>74</v>
      </c>
      <c r="S53" s="264"/>
      <c r="T53" s="264"/>
      <c r="U53" s="264"/>
      <c r="V53" s="265"/>
      <c r="W53" s="16"/>
      <c r="X53" s="16"/>
      <c r="Y53" s="16"/>
      <c r="Z53" s="16"/>
      <c r="AA53" s="16"/>
      <c r="AB53" s="16"/>
      <c r="AC53" s="16"/>
      <c r="AD53" s="16"/>
      <c r="AE53" s="16"/>
    </row>
    <row r="54" spans="2:31" s="20" customFormat="1" ht="21" customHeight="1" x14ac:dyDescent="0.15">
      <c r="B54" s="24"/>
      <c r="C54" s="111" t="s">
        <v>43</v>
      </c>
      <c r="D54" s="24"/>
      <c r="E54" s="24"/>
      <c r="F54" s="24"/>
      <c r="G54" s="24"/>
      <c r="H54" s="24"/>
      <c r="I54" s="24"/>
      <c r="J54" s="24"/>
      <c r="K54" s="24"/>
      <c r="L54" s="24"/>
      <c r="M54" s="24"/>
      <c r="N54" s="24"/>
      <c r="O54" s="42" t="s">
        <v>55</v>
      </c>
      <c r="P54" s="113">
        <f>SUM(D53:I53)</f>
        <v>0</v>
      </c>
      <c r="Q54" s="68"/>
      <c r="R54" s="155">
        <f>P53*2+P54</f>
        <v>0</v>
      </c>
      <c r="S54" s="156" t="s">
        <v>86</v>
      </c>
      <c r="T54" s="159" t="s">
        <v>87</v>
      </c>
      <c r="U54" s="157"/>
      <c r="V54" s="158"/>
      <c r="W54" s="26"/>
      <c r="X54" s="26"/>
      <c r="Y54" s="26"/>
      <c r="Z54" s="26"/>
      <c r="AA54" s="26"/>
      <c r="AB54" s="26"/>
      <c r="AC54" s="26"/>
      <c r="AD54" s="26"/>
      <c r="AE54" s="26"/>
    </row>
    <row r="55" spans="2:31" ht="18" customHeight="1" x14ac:dyDescent="0.15">
      <c r="B55" s="44" t="s">
        <v>146</v>
      </c>
      <c r="D55" s="45"/>
      <c r="E55" s="45"/>
      <c r="H55" s="269">
        <v>44287</v>
      </c>
      <c r="I55" s="269"/>
      <c r="J55" s="46" t="s">
        <v>0</v>
      </c>
      <c r="K55" s="270">
        <v>45199</v>
      </c>
      <c r="L55" s="270"/>
      <c r="M55" s="47" t="s">
        <v>150</v>
      </c>
      <c r="N55" s="47"/>
      <c r="P55" s="82" t="s">
        <v>113</v>
      </c>
      <c r="Q55" s="87"/>
    </row>
    <row r="56" spans="2:31" s="20" customFormat="1" ht="12" customHeight="1" x14ac:dyDescent="0.15">
      <c r="B56" s="235" t="s">
        <v>78</v>
      </c>
      <c r="C56" s="235"/>
      <c r="D56" s="235"/>
      <c r="E56" s="235"/>
      <c r="F56" s="235"/>
      <c r="G56" s="235"/>
      <c r="H56" s="235"/>
      <c r="I56" s="235"/>
      <c r="J56" s="235"/>
      <c r="K56" s="235"/>
      <c r="L56" s="235"/>
      <c r="M56" s="235"/>
      <c r="N56" s="235"/>
      <c r="O56" s="235"/>
      <c r="P56" s="235"/>
      <c r="Q56" s="137"/>
      <c r="R56" s="19"/>
    </row>
    <row r="57" spans="2:31" s="20" customFormat="1" ht="12" customHeight="1" x14ac:dyDescent="0.15">
      <c r="B57" s="235"/>
      <c r="C57" s="235"/>
      <c r="D57" s="235"/>
      <c r="E57" s="235"/>
      <c r="F57" s="235"/>
      <c r="G57" s="235"/>
      <c r="H57" s="235"/>
      <c r="I57" s="235"/>
      <c r="J57" s="235"/>
      <c r="K57" s="235"/>
      <c r="L57" s="235"/>
      <c r="M57" s="235"/>
      <c r="N57" s="235"/>
      <c r="O57" s="235"/>
      <c r="P57" s="235"/>
      <c r="Q57" s="137"/>
      <c r="R57" s="19"/>
    </row>
    <row r="58" spans="2:31" s="20" customFormat="1" ht="18.75" customHeight="1" thickBot="1" x14ac:dyDescent="0.2">
      <c r="B58" s="161">
        <v>3</v>
      </c>
      <c r="C58" s="110"/>
      <c r="D58" s="24"/>
      <c r="E58" s="24"/>
      <c r="F58" s="24"/>
      <c r="G58" s="24"/>
      <c r="H58" s="24"/>
      <c r="I58" s="24"/>
      <c r="J58" s="24"/>
      <c r="K58" s="24"/>
      <c r="L58" s="24"/>
      <c r="M58" s="24"/>
      <c r="N58" s="24"/>
      <c r="O58" s="24"/>
      <c r="P58" s="48"/>
      <c r="Q58" s="48"/>
      <c r="R58" s="19"/>
      <c r="T58" s="26"/>
      <c r="U58" s="26"/>
      <c r="V58" s="26"/>
      <c r="W58" s="26"/>
      <c r="X58" s="26"/>
      <c r="Y58" s="26"/>
      <c r="Z58" s="26"/>
      <c r="AA58" s="26"/>
      <c r="AB58" s="26"/>
      <c r="AC58" s="26"/>
      <c r="AD58" s="26"/>
      <c r="AE58" s="26"/>
    </row>
    <row r="59" spans="2:31" s="20" customFormat="1" ht="21" customHeight="1" x14ac:dyDescent="0.15">
      <c r="B59" s="236" t="s">
        <v>140</v>
      </c>
      <c r="C59" s="64" t="s">
        <v>141</v>
      </c>
      <c r="D59" s="50"/>
      <c r="E59" s="50"/>
      <c r="F59" s="50"/>
      <c r="G59" s="54"/>
      <c r="H59" s="55" t="s">
        <v>49</v>
      </c>
      <c r="I59" s="238">
        <v>8</v>
      </c>
      <c r="J59" s="238"/>
      <c r="K59" s="239" t="s">
        <v>51</v>
      </c>
      <c r="L59" s="239"/>
      <c r="M59" s="56" t="s">
        <v>128</v>
      </c>
      <c r="N59" s="50"/>
      <c r="O59" s="219" t="s">
        <v>124</v>
      </c>
      <c r="P59" s="220" t="s">
        <v>129</v>
      </c>
      <c r="Q59" s="85"/>
      <c r="R59" s="19"/>
      <c r="W59" s="26"/>
      <c r="X59" s="26"/>
      <c r="Y59" s="26"/>
      <c r="Z59" s="26"/>
      <c r="AA59" s="26"/>
      <c r="AB59" s="26"/>
      <c r="AC59" s="26"/>
      <c r="AD59" s="26"/>
      <c r="AE59" s="26"/>
    </row>
    <row r="60" spans="2:31" s="20" customFormat="1" ht="19.5" customHeight="1" thickBot="1" x14ac:dyDescent="0.2">
      <c r="B60" s="237"/>
      <c r="C60" s="218" t="s">
        <v>142</v>
      </c>
      <c r="D60" s="67"/>
      <c r="E60" s="51"/>
      <c r="F60" s="51"/>
      <c r="G60" s="57"/>
      <c r="H60" s="52" t="s">
        <v>48</v>
      </c>
      <c r="I60" s="240">
        <v>150</v>
      </c>
      <c r="J60" s="240"/>
      <c r="K60" s="241" t="s">
        <v>50</v>
      </c>
      <c r="L60" s="241"/>
      <c r="M60" s="168" t="s">
        <v>128</v>
      </c>
      <c r="N60" s="51"/>
      <c r="O60" s="51"/>
      <c r="P60" s="53"/>
      <c r="Q60" s="49"/>
      <c r="R60" s="19"/>
      <c r="V60" s="152" t="str">
        <f>B59</f>
        <v>中原補充貯水池</v>
      </c>
      <c r="W60" s="26"/>
      <c r="X60" s="26"/>
      <c r="Y60" s="26"/>
      <c r="Z60" s="26"/>
      <c r="AA60" s="26"/>
      <c r="AB60" s="26"/>
      <c r="AC60" s="26"/>
      <c r="AD60" s="26"/>
      <c r="AE60" s="26"/>
    </row>
    <row r="61" spans="2:31" ht="18.75" customHeight="1" x14ac:dyDescent="0.15">
      <c r="B61" s="266" t="s">
        <v>1</v>
      </c>
      <c r="C61" s="266" t="s">
        <v>2</v>
      </c>
      <c r="D61" s="243" t="s">
        <v>13</v>
      </c>
      <c r="E61" s="244"/>
      <c r="F61" s="244"/>
      <c r="G61" s="244"/>
      <c r="H61" s="244"/>
      <c r="I61" s="244"/>
      <c r="J61" s="245" t="s">
        <v>119</v>
      </c>
      <c r="K61" s="244"/>
      <c r="L61" s="244"/>
      <c r="M61" s="245" t="s">
        <v>120</v>
      </c>
      <c r="N61" s="244"/>
      <c r="O61" s="257"/>
      <c r="P61" s="266" t="s">
        <v>26</v>
      </c>
      <c r="Q61" s="88"/>
      <c r="R61" s="263" t="s">
        <v>74</v>
      </c>
      <c r="S61" s="264"/>
      <c r="T61" s="264"/>
      <c r="U61" s="264"/>
      <c r="V61" s="265"/>
    </row>
    <row r="62" spans="2:31" ht="18.75" customHeight="1" thickBot="1" x14ac:dyDescent="0.2">
      <c r="B62" s="267"/>
      <c r="C62" s="267"/>
      <c r="D62" s="32" t="s">
        <v>14</v>
      </c>
      <c r="E62" s="32" t="s">
        <v>15</v>
      </c>
      <c r="F62" s="32" t="s">
        <v>16</v>
      </c>
      <c r="G62" s="31" t="s">
        <v>17</v>
      </c>
      <c r="H62" s="31" t="s">
        <v>18</v>
      </c>
      <c r="I62" s="31" t="s">
        <v>19</v>
      </c>
      <c r="J62" s="32" t="s">
        <v>20</v>
      </c>
      <c r="K62" s="32" t="s">
        <v>21</v>
      </c>
      <c r="L62" s="32" t="s">
        <v>22</v>
      </c>
      <c r="M62" s="34" t="s">
        <v>23</v>
      </c>
      <c r="N62" s="34" t="s">
        <v>24</v>
      </c>
      <c r="O62" s="34" t="s">
        <v>25</v>
      </c>
      <c r="P62" s="259"/>
      <c r="Q62" s="28"/>
      <c r="R62" s="147" t="s">
        <v>75</v>
      </c>
      <c r="S62" s="150" t="s">
        <v>76</v>
      </c>
      <c r="T62" s="154"/>
      <c r="U62" s="153"/>
      <c r="V62" s="140"/>
    </row>
    <row r="63" spans="2:31" ht="18.75" customHeight="1" x14ac:dyDescent="0.15">
      <c r="B63" s="102" t="s">
        <v>38</v>
      </c>
      <c r="C63" s="29" t="s">
        <v>4</v>
      </c>
      <c r="D63" s="6">
        <v>2359</v>
      </c>
      <c r="E63" s="6">
        <v>2298</v>
      </c>
      <c r="F63" s="6">
        <v>2323</v>
      </c>
      <c r="G63" s="6">
        <v>2146</v>
      </c>
      <c r="H63" s="6">
        <v>2216</v>
      </c>
      <c r="I63" s="6">
        <v>2210</v>
      </c>
      <c r="J63" s="6">
        <v>2139</v>
      </c>
      <c r="K63" s="6">
        <v>2194</v>
      </c>
      <c r="L63" s="6">
        <v>2120</v>
      </c>
      <c r="M63" s="6">
        <v>2328</v>
      </c>
      <c r="N63" s="6">
        <v>2347</v>
      </c>
      <c r="O63" s="6">
        <v>2207</v>
      </c>
      <c r="P63" s="33" t="s">
        <v>143</v>
      </c>
      <c r="Q63" s="89"/>
      <c r="R63" s="148">
        <f>SUM(D63:O63)</f>
        <v>26887</v>
      </c>
      <c r="S63" s="151" t="s">
        <v>65</v>
      </c>
      <c r="T63" s="145"/>
      <c r="U63" s="143"/>
      <c r="V63" s="141"/>
    </row>
    <row r="64" spans="2:31" ht="18.75" customHeight="1" x14ac:dyDescent="0.15">
      <c r="B64" s="103" t="s">
        <v>69</v>
      </c>
      <c r="C64" s="30" t="s">
        <v>5</v>
      </c>
      <c r="D64" s="9">
        <v>8</v>
      </c>
      <c r="E64" s="9">
        <v>8</v>
      </c>
      <c r="F64" s="10">
        <v>8</v>
      </c>
      <c r="G64" s="10">
        <v>8</v>
      </c>
      <c r="H64" s="10">
        <v>8</v>
      </c>
      <c r="I64" s="10">
        <v>8</v>
      </c>
      <c r="J64" s="10">
        <v>8</v>
      </c>
      <c r="K64" s="10">
        <v>8</v>
      </c>
      <c r="L64" s="10">
        <v>8</v>
      </c>
      <c r="M64" s="10">
        <v>8</v>
      </c>
      <c r="N64" s="10">
        <v>8</v>
      </c>
      <c r="O64" s="10">
        <v>8</v>
      </c>
      <c r="P64" s="58"/>
      <c r="Q64" s="89"/>
      <c r="R64" s="149">
        <f>SUM(D63:I63)</f>
        <v>13552</v>
      </c>
      <c r="S64" s="151" t="s">
        <v>66</v>
      </c>
      <c r="T64" s="145"/>
      <c r="U64" s="143"/>
      <c r="V64" s="141"/>
    </row>
    <row r="65" spans="2:31" ht="18.75" customHeight="1" x14ac:dyDescent="0.15">
      <c r="B65" s="104" t="s">
        <v>73</v>
      </c>
      <c r="C65" s="78"/>
      <c r="D65" s="162">
        <v>8</v>
      </c>
      <c r="E65" s="76">
        <v>8</v>
      </c>
      <c r="F65" s="76">
        <v>8</v>
      </c>
      <c r="G65" s="76">
        <v>8</v>
      </c>
      <c r="H65" s="76">
        <v>5</v>
      </c>
      <c r="I65" s="76">
        <v>7</v>
      </c>
      <c r="J65" s="76">
        <v>8</v>
      </c>
      <c r="K65" s="76">
        <v>8</v>
      </c>
      <c r="L65" s="76">
        <v>8</v>
      </c>
      <c r="M65" s="76">
        <v>8</v>
      </c>
      <c r="N65" s="76">
        <v>8</v>
      </c>
      <c r="O65" s="163">
        <v>8</v>
      </c>
      <c r="P65" s="58" t="s">
        <v>144</v>
      </c>
      <c r="Q65" s="89"/>
      <c r="R65" s="148">
        <f>R63*2+R64</f>
        <v>67326</v>
      </c>
      <c r="S65" s="151" t="s">
        <v>85</v>
      </c>
      <c r="T65" s="145"/>
      <c r="U65" s="143"/>
      <c r="V65" s="141"/>
    </row>
    <row r="66" spans="2:31" ht="18.75" customHeight="1" x14ac:dyDescent="0.15">
      <c r="B66" s="105" t="s">
        <v>71</v>
      </c>
      <c r="C66" s="61" t="s">
        <v>6</v>
      </c>
      <c r="D66" s="162">
        <v>100</v>
      </c>
      <c r="E66" s="76">
        <v>100</v>
      </c>
      <c r="F66" s="76">
        <v>100</v>
      </c>
      <c r="G66" s="76">
        <v>100</v>
      </c>
      <c r="H66" s="76">
        <v>100</v>
      </c>
      <c r="I66" s="76">
        <v>100</v>
      </c>
      <c r="J66" s="76">
        <v>100</v>
      </c>
      <c r="K66" s="76">
        <v>100</v>
      </c>
      <c r="L66" s="76">
        <v>100</v>
      </c>
      <c r="M66" s="76">
        <v>100</v>
      </c>
      <c r="N66" s="76">
        <v>100</v>
      </c>
      <c r="O66" s="163">
        <v>100</v>
      </c>
      <c r="P66" s="77"/>
      <c r="Q66" s="91"/>
      <c r="R66" s="138"/>
      <c r="S66" s="139"/>
      <c r="T66" s="146"/>
      <c r="U66" s="144"/>
      <c r="V66" s="142"/>
    </row>
    <row r="67" spans="2:31" ht="18.75" customHeight="1" thickBot="1" x14ac:dyDescent="0.2">
      <c r="B67" s="106" t="s">
        <v>72</v>
      </c>
      <c r="C67" s="79"/>
      <c r="D67" s="216">
        <v>100</v>
      </c>
      <c r="E67" s="11">
        <v>100</v>
      </c>
      <c r="F67" s="11">
        <v>100</v>
      </c>
      <c r="G67" s="11">
        <v>100</v>
      </c>
      <c r="H67" s="11">
        <v>100</v>
      </c>
      <c r="I67" s="11">
        <v>100</v>
      </c>
      <c r="J67" s="11">
        <v>100</v>
      </c>
      <c r="K67" s="11">
        <v>100</v>
      </c>
      <c r="L67" s="11">
        <v>100</v>
      </c>
      <c r="M67" s="11">
        <v>100</v>
      </c>
      <c r="N67" s="11">
        <v>100</v>
      </c>
      <c r="O67" s="217">
        <v>100</v>
      </c>
      <c r="P67" s="84" t="s">
        <v>137</v>
      </c>
      <c r="Q67" s="91"/>
    </row>
    <row r="68" spans="2:31" ht="18.75" customHeight="1" x14ac:dyDescent="0.15">
      <c r="B68" s="103" t="s">
        <v>104</v>
      </c>
      <c r="C68" s="30" t="s">
        <v>7</v>
      </c>
      <c r="D68" s="211">
        <v>0</v>
      </c>
      <c r="E68" s="212">
        <v>0</v>
      </c>
      <c r="F68" s="213">
        <v>0</v>
      </c>
      <c r="G68" s="213">
        <v>2146</v>
      </c>
      <c r="H68" s="214">
        <v>2216</v>
      </c>
      <c r="I68" s="214">
        <v>2210</v>
      </c>
      <c r="J68" s="214">
        <v>0</v>
      </c>
      <c r="K68" s="213">
        <v>0</v>
      </c>
      <c r="L68" s="213">
        <v>0</v>
      </c>
      <c r="M68" s="213">
        <v>0</v>
      </c>
      <c r="N68" s="213">
        <v>0</v>
      </c>
      <c r="O68" s="215">
        <v>0</v>
      </c>
      <c r="P68" s="260"/>
      <c r="Q68" s="92"/>
    </row>
    <row r="69" spans="2:31" ht="18.75" customHeight="1" x14ac:dyDescent="0.15">
      <c r="B69" s="105" t="s">
        <v>105</v>
      </c>
      <c r="C69" s="61" t="s">
        <v>27</v>
      </c>
      <c r="D69" s="38">
        <v>2359</v>
      </c>
      <c r="E69" s="60">
        <v>2298</v>
      </c>
      <c r="F69" s="12">
        <v>2323</v>
      </c>
      <c r="G69" s="12">
        <v>0</v>
      </c>
      <c r="H69" s="12">
        <v>0</v>
      </c>
      <c r="I69" s="12">
        <v>0</v>
      </c>
      <c r="J69" s="12">
        <v>2139</v>
      </c>
      <c r="K69" s="12">
        <v>2194</v>
      </c>
      <c r="L69" s="12">
        <v>2120</v>
      </c>
      <c r="M69" s="12">
        <v>2328</v>
      </c>
      <c r="N69" s="12">
        <v>2347</v>
      </c>
      <c r="O69" s="39">
        <v>2207</v>
      </c>
      <c r="P69" s="260"/>
      <c r="Q69" s="92"/>
    </row>
    <row r="70" spans="2:31" ht="18.75" customHeight="1" x14ac:dyDescent="0.15">
      <c r="B70" s="108" t="s">
        <v>52</v>
      </c>
      <c r="C70" s="81"/>
      <c r="D70" s="38">
        <v>5</v>
      </c>
      <c r="E70" s="60">
        <v>5</v>
      </c>
      <c r="F70" s="12">
        <v>4</v>
      </c>
      <c r="G70" s="12">
        <v>4</v>
      </c>
      <c r="H70" s="12">
        <v>4</v>
      </c>
      <c r="I70" s="12">
        <v>7</v>
      </c>
      <c r="J70" s="12">
        <v>3</v>
      </c>
      <c r="K70" s="12">
        <v>4</v>
      </c>
      <c r="L70" s="12">
        <v>4</v>
      </c>
      <c r="M70" s="12">
        <v>3</v>
      </c>
      <c r="N70" s="12">
        <v>4</v>
      </c>
      <c r="O70" s="39">
        <v>4</v>
      </c>
      <c r="P70" s="260"/>
      <c r="Q70" s="92"/>
    </row>
    <row r="71" spans="2:31" ht="18.75" customHeight="1" thickBot="1" x14ac:dyDescent="0.2">
      <c r="B71" s="106" t="s">
        <v>53</v>
      </c>
      <c r="C71" s="79"/>
      <c r="D71" s="66">
        <v>65.5</v>
      </c>
      <c r="E71" s="65">
        <v>63.8</v>
      </c>
      <c r="F71" s="63">
        <v>80.7</v>
      </c>
      <c r="G71" s="63">
        <v>74.5</v>
      </c>
      <c r="H71" s="63">
        <v>76.900000000000006</v>
      </c>
      <c r="I71" s="63">
        <v>43.8</v>
      </c>
      <c r="J71" s="63">
        <v>99</v>
      </c>
      <c r="K71" s="63">
        <v>76.2</v>
      </c>
      <c r="L71" s="63">
        <v>73.599999999999994</v>
      </c>
      <c r="M71" s="63">
        <v>107.8</v>
      </c>
      <c r="N71" s="63">
        <v>81.5</v>
      </c>
      <c r="O71" s="62">
        <v>76.599999999999994</v>
      </c>
      <c r="P71" s="75" t="s">
        <v>145</v>
      </c>
      <c r="Q71" s="91"/>
    </row>
    <row r="72" spans="2:31" ht="18.75" customHeight="1" thickBot="1" x14ac:dyDescent="0.2">
      <c r="B72" s="261" t="s">
        <v>8</v>
      </c>
      <c r="C72" s="252"/>
      <c r="D72" s="261" t="s">
        <v>9</v>
      </c>
      <c r="E72" s="262"/>
      <c r="F72" s="262"/>
      <c r="G72" s="262"/>
      <c r="H72" s="262"/>
      <c r="I72" s="262"/>
      <c r="J72" s="262"/>
      <c r="K72" s="262"/>
      <c r="L72" s="262"/>
      <c r="M72" s="262"/>
      <c r="N72" s="262"/>
      <c r="O72" s="252"/>
      <c r="P72" s="59" t="s">
        <v>42</v>
      </c>
      <c r="Q72" s="93"/>
    </row>
    <row r="73" spans="2:31" ht="18.75" customHeight="1" x14ac:dyDescent="0.15">
      <c r="B73" s="102" t="s">
        <v>34</v>
      </c>
      <c r="C73" s="109" t="s">
        <v>106</v>
      </c>
      <c r="D73" s="132">
        <f t="shared" ref="D73:O73" si="16">ROUNDDOWN(D64*$P$73*(1.85-D66/100),2)</f>
        <v>0</v>
      </c>
      <c r="E73" s="119">
        <f t="shared" si="16"/>
        <v>0</v>
      </c>
      <c r="F73" s="119">
        <f t="shared" si="16"/>
        <v>0</v>
      </c>
      <c r="G73" s="119">
        <f t="shared" si="16"/>
        <v>0</v>
      </c>
      <c r="H73" s="119">
        <f t="shared" si="16"/>
        <v>0</v>
      </c>
      <c r="I73" s="119">
        <f t="shared" si="16"/>
        <v>0</v>
      </c>
      <c r="J73" s="119">
        <f t="shared" si="16"/>
        <v>0</v>
      </c>
      <c r="K73" s="119">
        <f t="shared" si="16"/>
        <v>0</v>
      </c>
      <c r="L73" s="119">
        <f t="shared" si="16"/>
        <v>0</v>
      </c>
      <c r="M73" s="119">
        <f t="shared" si="16"/>
        <v>0</v>
      </c>
      <c r="N73" s="119">
        <f t="shared" si="16"/>
        <v>0</v>
      </c>
      <c r="O73" s="133">
        <f t="shared" si="16"/>
        <v>0</v>
      </c>
      <c r="P73" s="135"/>
      <c r="Q73" s="97"/>
    </row>
    <row r="74" spans="2:31" ht="18.75" customHeight="1" x14ac:dyDescent="0.15">
      <c r="B74" s="105" t="s">
        <v>44</v>
      </c>
      <c r="C74" s="35" t="s">
        <v>109</v>
      </c>
      <c r="D74" s="124"/>
      <c r="E74" s="126"/>
      <c r="F74" s="126"/>
      <c r="G74" s="122">
        <f>G68*$P$74</f>
        <v>0</v>
      </c>
      <c r="H74" s="122">
        <f>H68*$P$74</f>
        <v>0</v>
      </c>
      <c r="I74" s="122">
        <f>I68*$P$74</f>
        <v>0</v>
      </c>
      <c r="J74" s="126"/>
      <c r="K74" s="126"/>
      <c r="L74" s="126"/>
      <c r="M74" s="126"/>
      <c r="N74" s="126"/>
      <c r="O74" s="127"/>
      <c r="P74" s="136"/>
      <c r="Q74" s="98"/>
    </row>
    <row r="75" spans="2:31" ht="18.75" customHeight="1" x14ac:dyDescent="0.15">
      <c r="B75" s="105" t="s">
        <v>45</v>
      </c>
      <c r="C75" s="35" t="s">
        <v>110</v>
      </c>
      <c r="D75" s="120">
        <f>D69*$P$75</f>
        <v>0</v>
      </c>
      <c r="E75" s="121">
        <f>E69*$P$75</f>
        <v>0</v>
      </c>
      <c r="F75" s="122">
        <f>F69*$P$75</f>
        <v>0</v>
      </c>
      <c r="G75" s="126"/>
      <c r="H75" s="126"/>
      <c r="I75" s="126"/>
      <c r="J75" s="122">
        <f>J69*$P$75</f>
        <v>0</v>
      </c>
      <c r="K75" s="122">
        <f t="shared" ref="K75:O75" si="17">K69*$P$75</f>
        <v>0</v>
      </c>
      <c r="L75" s="122">
        <f t="shared" si="17"/>
        <v>0</v>
      </c>
      <c r="M75" s="122">
        <f t="shared" si="17"/>
        <v>0</v>
      </c>
      <c r="N75" s="122">
        <f t="shared" si="17"/>
        <v>0</v>
      </c>
      <c r="O75" s="123">
        <f t="shared" si="17"/>
        <v>0</v>
      </c>
      <c r="P75" s="136"/>
      <c r="Q75" s="98"/>
    </row>
    <row r="76" spans="2:31" ht="18.75" customHeight="1" thickBot="1" x14ac:dyDescent="0.2">
      <c r="B76" s="105" t="s">
        <v>121</v>
      </c>
      <c r="C76" s="35" t="s">
        <v>108</v>
      </c>
      <c r="D76" s="198">
        <f>D64*$P76</f>
        <v>0</v>
      </c>
      <c r="E76" s="121">
        <f t="shared" ref="E76:O76" si="18">E64*$P76</f>
        <v>0</v>
      </c>
      <c r="F76" s="122">
        <f t="shared" si="18"/>
        <v>0</v>
      </c>
      <c r="G76" s="122">
        <f t="shared" si="18"/>
        <v>0</v>
      </c>
      <c r="H76" s="122">
        <f t="shared" si="18"/>
        <v>0</v>
      </c>
      <c r="I76" s="122">
        <f t="shared" si="18"/>
        <v>0</v>
      </c>
      <c r="J76" s="122">
        <f t="shared" si="18"/>
        <v>0</v>
      </c>
      <c r="K76" s="122">
        <f t="shared" si="18"/>
        <v>0</v>
      </c>
      <c r="L76" s="122">
        <f t="shared" si="18"/>
        <v>0</v>
      </c>
      <c r="M76" s="122">
        <f t="shared" si="18"/>
        <v>0</v>
      </c>
      <c r="N76" s="122">
        <f t="shared" si="18"/>
        <v>0</v>
      </c>
      <c r="O76" s="123">
        <f t="shared" si="18"/>
        <v>0</v>
      </c>
      <c r="P76" s="233"/>
      <c r="Q76" s="95"/>
      <c r="T76" s="16"/>
      <c r="U76" s="16"/>
      <c r="V76" s="160"/>
      <c r="W76" s="16"/>
      <c r="X76" s="16"/>
      <c r="Y76" s="16"/>
      <c r="Z76" s="16"/>
      <c r="AA76" s="16"/>
      <c r="AB76" s="16"/>
      <c r="AC76" s="16"/>
      <c r="AD76" s="16"/>
      <c r="AE76" s="16"/>
    </row>
    <row r="77" spans="2:31" ht="18.75" customHeight="1" thickBot="1" x14ac:dyDescent="0.2">
      <c r="B77" s="191" t="s">
        <v>37</v>
      </c>
      <c r="C77" s="192" t="s">
        <v>111</v>
      </c>
      <c r="D77" s="196">
        <f>INT(SUM(D73:D75)-D76)</f>
        <v>0</v>
      </c>
      <c r="E77" s="196">
        <f>INT(SUM(E73:E75)-E76)</f>
        <v>0</v>
      </c>
      <c r="F77" s="197">
        <f t="shared" ref="F77:O77" si="19">INT(SUM(F73:F75)-F76)</f>
        <v>0</v>
      </c>
      <c r="G77" s="197">
        <f t="shared" si="19"/>
        <v>0</v>
      </c>
      <c r="H77" s="197">
        <f>INT(SUM(H73:H75)-H76)</f>
        <v>0</v>
      </c>
      <c r="I77" s="197">
        <f t="shared" si="19"/>
        <v>0</v>
      </c>
      <c r="J77" s="197">
        <f t="shared" si="19"/>
        <v>0</v>
      </c>
      <c r="K77" s="197">
        <f t="shared" si="19"/>
        <v>0</v>
      </c>
      <c r="L77" s="197">
        <f t="shared" si="19"/>
        <v>0</v>
      </c>
      <c r="M77" s="197">
        <f t="shared" si="19"/>
        <v>0</v>
      </c>
      <c r="N77" s="197">
        <f t="shared" si="19"/>
        <v>0</v>
      </c>
      <c r="O77" s="197">
        <f t="shared" si="19"/>
        <v>0</v>
      </c>
      <c r="P77" s="112">
        <f>SUM(D77:O77)</f>
        <v>0</v>
      </c>
      <c r="Q77" s="96"/>
      <c r="R77" s="263" t="s">
        <v>74</v>
      </c>
      <c r="S77" s="264"/>
      <c r="T77" s="264"/>
      <c r="U77" s="264"/>
      <c r="V77" s="265"/>
      <c r="W77" s="16"/>
      <c r="X77" s="16"/>
      <c r="Y77" s="16"/>
      <c r="Z77" s="16"/>
      <c r="AA77" s="16"/>
      <c r="AB77" s="16"/>
      <c r="AC77" s="16"/>
      <c r="AD77" s="16"/>
      <c r="AE77" s="16"/>
    </row>
    <row r="78" spans="2:31" s="20" customFormat="1" ht="21" customHeight="1" x14ac:dyDescent="0.15">
      <c r="B78" s="24"/>
      <c r="C78" s="111" t="s">
        <v>107</v>
      </c>
      <c r="D78" s="24"/>
      <c r="E78" s="24"/>
      <c r="F78" s="24"/>
      <c r="G78" s="24"/>
      <c r="H78" s="24"/>
      <c r="I78" s="24"/>
      <c r="J78" s="24"/>
      <c r="K78" s="24"/>
      <c r="L78" s="24"/>
      <c r="M78" s="24"/>
      <c r="N78" s="24"/>
      <c r="O78" s="42" t="s">
        <v>55</v>
      </c>
      <c r="P78" s="113">
        <f>SUM(D77:I77)</f>
        <v>0</v>
      </c>
      <c r="Q78" s="68"/>
      <c r="R78" s="155">
        <f>P77*2+P78</f>
        <v>0</v>
      </c>
      <c r="S78" s="156" t="s">
        <v>86</v>
      </c>
      <c r="T78" s="159" t="s">
        <v>87</v>
      </c>
      <c r="U78" s="157"/>
      <c r="V78" s="158"/>
    </row>
    <row r="79" spans="2:31" s="20" customFormat="1" ht="21" customHeight="1" x14ac:dyDescent="0.15">
      <c r="B79" s="24"/>
      <c r="C79" s="234" t="s">
        <v>125</v>
      </c>
      <c r="D79" s="24"/>
      <c r="E79" s="24"/>
      <c r="F79" s="24"/>
      <c r="G79" s="24"/>
      <c r="H79" s="24"/>
      <c r="I79" s="24"/>
      <c r="J79" s="24"/>
      <c r="K79" s="24"/>
      <c r="L79" s="24"/>
      <c r="M79" s="24"/>
      <c r="N79" s="24"/>
      <c r="O79" s="42"/>
      <c r="P79" s="113"/>
      <c r="Q79" s="68"/>
      <c r="R79" s="207"/>
      <c r="S79" s="208"/>
      <c r="T79" s="209"/>
      <c r="U79" s="210"/>
      <c r="V79" s="210"/>
    </row>
    <row r="80" spans="2:31" s="20" customFormat="1" ht="21" customHeight="1" x14ac:dyDescent="0.15">
      <c r="B80" s="24"/>
      <c r="C80" s="111" t="s">
        <v>126</v>
      </c>
      <c r="D80" s="24"/>
      <c r="E80" s="24"/>
      <c r="F80" s="24"/>
      <c r="G80" s="24"/>
      <c r="H80" s="24"/>
      <c r="I80" s="24"/>
      <c r="J80" s="24"/>
      <c r="K80" s="24"/>
      <c r="L80" s="24"/>
      <c r="M80" s="24"/>
      <c r="N80" s="24"/>
      <c r="O80" s="42"/>
      <c r="P80" s="113"/>
      <c r="Q80" s="68"/>
      <c r="R80" s="207"/>
      <c r="S80" s="208"/>
      <c r="T80" s="209"/>
      <c r="U80" s="210"/>
      <c r="V80" s="210"/>
    </row>
    <row r="81" spans="2:22" s="20" customFormat="1" ht="21" customHeight="1" x14ac:dyDescent="0.15">
      <c r="B81" s="24"/>
      <c r="C81" s="111"/>
      <c r="D81" s="24"/>
      <c r="E81" s="24"/>
      <c r="F81" s="24"/>
      <c r="G81" s="24"/>
      <c r="H81" s="24"/>
      <c r="I81" s="24"/>
      <c r="J81" s="24"/>
      <c r="K81" s="24"/>
      <c r="L81" s="24"/>
      <c r="M81" s="24"/>
      <c r="N81" s="24"/>
      <c r="O81" s="42"/>
      <c r="P81" s="113"/>
      <c r="Q81" s="68"/>
      <c r="R81" s="207"/>
      <c r="S81" s="208"/>
      <c r="T81" s="209"/>
      <c r="U81" s="210"/>
      <c r="V81" s="210"/>
    </row>
    <row r="82" spans="2:22" s="20" customFormat="1" ht="23.25" customHeight="1" thickBot="1" x14ac:dyDescent="0.2">
      <c r="B82" s="43" t="str">
        <f>B4&amp;" （単年合計）"</f>
        <v>仙台市水道局 国見浄水場排水処理棟外２施設 電力需給 （単年合計）</v>
      </c>
      <c r="C82" s="27"/>
      <c r="D82" s="24"/>
      <c r="E82" s="24"/>
      <c r="F82" s="24"/>
      <c r="G82" s="24"/>
      <c r="H82" s="24"/>
      <c r="I82" s="24"/>
      <c r="J82" s="24"/>
      <c r="K82" s="24"/>
      <c r="L82" s="24"/>
      <c r="M82" s="24"/>
      <c r="N82" s="24"/>
      <c r="O82" s="24"/>
      <c r="P82" s="24"/>
      <c r="Q82" s="24"/>
      <c r="R82" s="19"/>
    </row>
    <row r="83" spans="2:22" ht="18.75" customHeight="1" x14ac:dyDescent="0.15">
      <c r="B83" s="253" t="s">
        <v>41</v>
      </c>
      <c r="C83" s="254"/>
      <c r="D83" s="243" t="s">
        <v>13</v>
      </c>
      <c r="E83" s="244"/>
      <c r="F83" s="244"/>
      <c r="G83" s="244"/>
      <c r="H83" s="244"/>
      <c r="I83" s="244"/>
      <c r="J83" s="245" t="s">
        <v>119</v>
      </c>
      <c r="K83" s="244"/>
      <c r="L83" s="244"/>
      <c r="M83" s="245" t="s">
        <v>120</v>
      </c>
      <c r="N83" s="244"/>
      <c r="O83" s="257"/>
      <c r="P83" s="258" t="s">
        <v>3</v>
      </c>
      <c r="Q83" s="28"/>
    </row>
    <row r="84" spans="2:22" ht="18.75" customHeight="1" thickBot="1" x14ac:dyDescent="0.2">
      <c r="B84" s="255"/>
      <c r="C84" s="256"/>
      <c r="D84" s="32" t="s">
        <v>14</v>
      </c>
      <c r="E84" s="32" t="s">
        <v>15</v>
      </c>
      <c r="F84" s="32" t="s">
        <v>16</v>
      </c>
      <c r="G84" s="31" t="s">
        <v>17</v>
      </c>
      <c r="H84" s="31" t="s">
        <v>18</v>
      </c>
      <c r="I84" s="31" t="s">
        <v>19</v>
      </c>
      <c r="J84" s="32" t="s">
        <v>20</v>
      </c>
      <c r="K84" s="32" t="s">
        <v>21</v>
      </c>
      <c r="L84" s="32" t="s">
        <v>22</v>
      </c>
      <c r="M84" s="34" t="s">
        <v>23</v>
      </c>
      <c r="N84" s="34" t="s">
        <v>24</v>
      </c>
      <c r="O84" s="34" t="s">
        <v>25</v>
      </c>
      <c r="P84" s="259"/>
      <c r="Q84" s="28"/>
    </row>
    <row r="85" spans="2:22" ht="18.75" customHeight="1" thickBot="1" x14ac:dyDescent="0.2">
      <c r="B85" s="251" t="s">
        <v>39</v>
      </c>
      <c r="C85" s="252"/>
      <c r="D85" s="15">
        <f t="shared" ref="D85:O85" si="20">D12+D36+D63</f>
        <v>66595</v>
      </c>
      <c r="E85" s="15">
        <f t="shared" si="20"/>
        <v>66411</v>
      </c>
      <c r="F85" s="15">
        <f t="shared" si="20"/>
        <v>64833</v>
      </c>
      <c r="G85" s="15">
        <f t="shared" si="20"/>
        <v>47524</v>
      </c>
      <c r="H85" s="15">
        <f t="shared" si="20"/>
        <v>58524</v>
      </c>
      <c r="I85" s="15">
        <f t="shared" si="20"/>
        <v>44642</v>
      </c>
      <c r="J85" s="15">
        <f t="shared" si="20"/>
        <v>60778</v>
      </c>
      <c r="K85" s="15">
        <f t="shared" si="20"/>
        <v>65391</v>
      </c>
      <c r="L85" s="15">
        <f t="shared" si="20"/>
        <v>64171</v>
      </c>
      <c r="M85" s="15">
        <f t="shared" si="20"/>
        <v>66102</v>
      </c>
      <c r="N85" s="15">
        <f t="shared" si="20"/>
        <v>67175</v>
      </c>
      <c r="O85" s="15">
        <f t="shared" si="20"/>
        <v>62716</v>
      </c>
      <c r="P85" s="114">
        <f>SUM(D85:O85)</f>
        <v>734862</v>
      </c>
      <c r="Q85" s="99"/>
    </row>
    <row r="86" spans="2:22" ht="18.75" customHeight="1" thickBot="1" x14ac:dyDescent="0.2">
      <c r="B86" s="251" t="s">
        <v>40</v>
      </c>
      <c r="C86" s="252"/>
      <c r="D86" s="15">
        <f t="shared" ref="D86:O86" si="21">D13+D37+D64</f>
        <v>169</v>
      </c>
      <c r="E86" s="15">
        <f t="shared" si="21"/>
        <v>169</v>
      </c>
      <c r="F86" s="15">
        <f t="shared" si="21"/>
        <v>169</v>
      </c>
      <c r="G86" s="15">
        <f t="shared" si="21"/>
        <v>169</v>
      </c>
      <c r="H86" s="15">
        <f t="shared" si="21"/>
        <v>169</v>
      </c>
      <c r="I86" s="15">
        <f t="shared" si="21"/>
        <v>169</v>
      </c>
      <c r="J86" s="15">
        <f t="shared" si="21"/>
        <v>169</v>
      </c>
      <c r="K86" s="15">
        <f t="shared" si="21"/>
        <v>169</v>
      </c>
      <c r="L86" s="15">
        <f t="shared" si="21"/>
        <v>169</v>
      </c>
      <c r="M86" s="15">
        <f t="shared" si="21"/>
        <v>169</v>
      </c>
      <c r="N86" s="15">
        <f t="shared" si="21"/>
        <v>169</v>
      </c>
      <c r="O86" s="15">
        <f t="shared" si="21"/>
        <v>169</v>
      </c>
      <c r="P86" s="115">
        <f>MAX(D86:O86)</f>
        <v>169</v>
      </c>
      <c r="Q86" s="100"/>
    </row>
    <row r="87" spans="2:22" ht="18.75" customHeight="1" thickBot="1" x14ac:dyDescent="0.2">
      <c r="B87" s="251" t="s">
        <v>57</v>
      </c>
      <c r="C87" s="252"/>
      <c r="D87" s="11">
        <f>D29+D53+D77</f>
        <v>0</v>
      </c>
      <c r="E87" s="11">
        <f t="shared" ref="E87:O87" si="22">E29+E53+E77</f>
        <v>0</v>
      </c>
      <c r="F87" s="11">
        <f t="shared" si="22"/>
        <v>0</v>
      </c>
      <c r="G87" s="11">
        <f t="shared" si="22"/>
        <v>0</v>
      </c>
      <c r="H87" s="11">
        <f t="shared" si="22"/>
        <v>0</v>
      </c>
      <c r="I87" s="11">
        <f t="shared" si="22"/>
        <v>0</v>
      </c>
      <c r="J87" s="11">
        <f t="shared" si="22"/>
        <v>0</v>
      </c>
      <c r="K87" s="11">
        <f t="shared" si="22"/>
        <v>0</v>
      </c>
      <c r="L87" s="11">
        <f t="shared" si="22"/>
        <v>0</v>
      </c>
      <c r="M87" s="11">
        <f t="shared" si="22"/>
        <v>0</v>
      </c>
      <c r="N87" s="11">
        <f t="shared" si="22"/>
        <v>0</v>
      </c>
      <c r="O87" s="11">
        <f t="shared" si="22"/>
        <v>0</v>
      </c>
      <c r="P87" s="116">
        <f>SUM(D87:O87)</f>
        <v>0</v>
      </c>
      <c r="Q87" s="101"/>
      <c r="R87" s="17"/>
    </row>
    <row r="88" spans="2:22" ht="19.5" customHeight="1" thickBot="1" x14ac:dyDescent="0.2">
      <c r="B88" s="24"/>
      <c r="C88" s="27"/>
      <c r="D88" s="24"/>
      <c r="E88" s="24"/>
      <c r="F88" s="24"/>
      <c r="G88" s="204"/>
      <c r="H88" s="204"/>
      <c r="I88" s="204"/>
      <c r="J88" s="24"/>
      <c r="K88" s="24"/>
      <c r="L88" s="24"/>
      <c r="M88" s="24"/>
      <c r="N88" s="69" t="s">
        <v>56</v>
      </c>
      <c r="O88" s="70" t="s">
        <v>55</v>
      </c>
      <c r="P88" s="117">
        <f>SUM(D87:I87)</f>
        <v>0</v>
      </c>
      <c r="Q88" s="86"/>
    </row>
    <row r="89" spans="2:22" ht="19.5" customHeight="1" x14ac:dyDescent="0.15">
      <c r="B89" s="24"/>
      <c r="C89" s="27"/>
      <c r="D89" s="24"/>
      <c r="E89" s="24"/>
      <c r="F89" s="24"/>
      <c r="G89" s="49"/>
      <c r="H89" s="49"/>
      <c r="I89" s="49"/>
      <c r="J89" s="24"/>
      <c r="K89" s="24"/>
      <c r="L89" s="24"/>
      <c r="M89" s="24"/>
      <c r="N89" s="205" t="s">
        <v>99</v>
      </c>
      <c r="O89" s="205" t="str">
        <f>M4</f>
        <v>２年６ヶ月</v>
      </c>
      <c r="P89" s="206">
        <f>P85*2+SUM(D85:I85)</f>
        <v>1818253</v>
      </c>
      <c r="Q89" s="86"/>
    </row>
    <row r="90" spans="2:22" ht="17.25" customHeight="1" thickBot="1" x14ac:dyDescent="0.2">
      <c r="B90" s="24"/>
      <c r="C90" s="27"/>
      <c r="G90" s="24"/>
      <c r="H90" s="24"/>
      <c r="I90" s="24"/>
      <c r="J90" s="246" t="s">
        <v>114</v>
      </c>
      <c r="K90" s="246"/>
      <c r="L90" s="246"/>
      <c r="M90" s="246"/>
      <c r="Q90" s="40"/>
    </row>
    <row r="91" spans="2:22" ht="18.75" customHeight="1" thickBot="1" x14ac:dyDescent="0.2">
      <c r="C91" s="229"/>
      <c r="D91" s="230"/>
      <c r="E91" s="230"/>
      <c r="F91" s="230"/>
      <c r="G91" s="221"/>
      <c r="I91" s="231" t="s">
        <v>117</v>
      </c>
      <c r="J91" s="221" t="s">
        <v>115</v>
      </c>
      <c r="K91" s="247">
        <f>P87*2+P88</f>
        <v>0</v>
      </c>
      <c r="L91" s="248"/>
      <c r="M91" s="249"/>
      <c r="N91" s="250" t="s">
        <v>102</v>
      </c>
      <c r="O91" s="250"/>
      <c r="P91" s="250"/>
      <c r="Q91" s="24"/>
    </row>
    <row r="92" spans="2:22" ht="18.75" customHeight="1" x14ac:dyDescent="0.15">
      <c r="B92" s="24"/>
      <c r="C92" s="27"/>
      <c r="D92" s="24"/>
      <c r="G92" s="24"/>
      <c r="H92" s="242" t="s">
        <v>58</v>
      </c>
      <c r="I92" s="242"/>
      <c r="J92" s="242"/>
      <c r="L92" s="71" t="s">
        <v>99</v>
      </c>
      <c r="M92" s="72" t="str">
        <f>M4</f>
        <v>２年６ヶ月</v>
      </c>
      <c r="N92" s="24"/>
      <c r="P92" s="24"/>
      <c r="Q92" s="24"/>
    </row>
    <row r="93" spans="2:22" ht="18.75" customHeight="1" x14ac:dyDescent="0.15">
      <c r="B93" s="24" t="s">
        <v>10</v>
      </c>
      <c r="C93" s="27"/>
      <c r="D93" s="24"/>
      <c r="E93" s="24"/>
      <c r="F93" s="24"/>
      <c r="O93" s="27"/>
      <c r="P93" s="73"/>
      <c r="Q93" s="73"/>
    </row>
    <row r="94" spans="2:22" ht="14.25" customHeight="1" x14ac:dyDescent="0.15">
      <c r="B94" s="27" t="s">
        <v>59</v>
      </c>
      <c r="C94" s="27"/>
      <c r="D94" s="24"/>
      <c r="E94" s="24"/>
      <c r="F94" s="24"/>
      <c r="G94" s="24"/>
      <c r="H94" s="24"/>
      <c r="I94" s="24"/>
      <c r="J94" s="24"/>
      <c r="K94" s="41"/>
      <c r="L94" s="41"/>
      <c r="M94" s="24"/>
      <c r="N94" s="24"/>
      <c r="O94" s="24"/>
      <c r="P94" s="24"/>
      <c r="Q94" s="24"/>
    </row>
    <row r="95" spans="2:22" ht="14.25" customHeight="1" x14ac:dyDescent="0.15">
      <c r="B95" s="27" t="s">
        <v>122</v>
      </c>
      <c r="C95" s="27"/>
      <c r="D95" s="24"/>
      <c r="E95" s="24"/>
      <c r="F95" s="24"/>
      <c r="G95" s="24"/>
      <c r="H95" s="24"/>
      <c r="I95" s="24"/>
      <c r="J95" s="24"/>
      <c r="K95" s="24"/>
      <c r="L95" s="24"/>
      <c r="M95" s="24"/>
      <c r="N95" s="24"/>
      <c r="O95" s="24"/>
      <c r="P95" s="24"/>
      <c r="Q95" s="24"/>
    </row>
    <row r="96" spans="2:22" ht="14.25" customHeight="1" x14ac:dyDescent="0.15">
      <c r="B96" s="27" t="s">
        <v>60</v>
      </c>
      <c r="C96" s="27"/>
      <c r="D96" s="24"/>
      <c r="E96" s="24"/>
      <c r="F96" s="24"/>
      <c r="G96" s="24"/>
      <c r="I96" s="27" t="s">
        <v>67</v>
      </c>
      <c r="J96" s="166"/>
      <c r="K96" s="166"/>
      <c r="L96" s="166"/>
      <c r="M96" s="166"/>
      <c r="N96" s="166"/>
      <c r="O96" s="24"/>
      <c r="P96" s="24"/>
      <c r="Q96" s="24"/>
    </row>
    <row r="97" spans="2:18" ht="14.25" customHeight="1" x14ac:dyDescent="0.15">
      <c r="B97" s="27" t="s">
        <v>61</v>
      </c>
      <c r="C97" s="27"/>
      <c r="D97" s="24"/>
      <c r="E97" s="24"/>
      <c r="F97" s="24"/>
      <c r="G97" s="24"/>
      <c r="I97" s="27" t="s">
        <v>68</v>
      </c>
      <c r="J97" s="166"/>
      <c r="K97" s="166"/>
      <c r="L97" s="166"/>
      <c r="M97" s="166"/>
      <c r="N97" s="166"/>
      <c r="O97" s="24"/>
      <c r="P97" s="24"/>
      <c r="Q97" s="24"/>
    </row>
    <row r="98" spans="2:18" ht="14.25" customHeight="1" x14ac:dyDescent="0.15">
      <c r="B98" s="27" t="s">
        <v>62</v>
      </c>
      <c r="C98" s="27"/>
      <c r="D98" s="24"/>
      <c r="E98" s="24"/>
      <c r="F98" s="24"/>
      <c r="G98" s="24"/>
      <c r="H98" s="24"/>
      <c r="I98" s="24"/>
      <c r="J98" s="24"/>
      <c r="K98" s="24"/>
      <c r="L98" s="24"/>
      <c r="M98" s="24"/>
      <c r="N98" s="24"/>
      <c r="O98" s="24"/>
      <c r="P98" s="24"/>
      <c r="Q98" s="24"/>
    </row>
    <row r="99" spans="2:18" ht="14.25" customHeight="1" x14ac:dyDescent="0.15">
      <c r="B99" s="27" t="s">
        <v>63</v>
      </c>
      <c r="C99" s="27"/>
      <c r="D99" s="24"/>
      <c r="E99" s="24"/>
      <c r="F99" s="24"/>
      <c r="G99" s="24"/>
      <c r="H99" s="24"/>
      <c r="I99" s="24"/>
      <c r="J99" s="24"/>
      <c r="K99" s="24"/>
      <c r="L99" s="24"/>
      <c r="M99" s="24"/>
      <c r="N99" s="24"/>
      <c r="O99" s="24"/>
      <c r="P99" s="24"/>
      <c r="Q99" s="24"/>
    </row>
    <row r="100" spans="2:18" ht="14.25" customHeight="1" x14ac:dyDescent="0.15">
      <c r="B100" s="24" t="s">
        <v>11</v>
      </c>
      <c r="C100" s="27"/>
      <c r="D100" s="24"/>
      <c r="E100" s="24"/>
      <c r="F100" s="24"/>
      <c r="G100" s="24"/>
      <c r="H100" s="24"/>
      <c r="I100" s="24"/>
      <c r="J100" s="24"/>
      <c r="K100" s="24"/>
      <c r="L100" s="24"/>
      <c r="M100" s="24"/>
      <c r="N100" s="24"/>
      <c r="O100" s="24"/>
      <c r="P100" s="24"/>
      <c r="Q100" s="24"/>
    </row>
    <row r="101" spans="2:18" ht="14.25" customHeight="1" x14ac:dyDescent="0.15">
      <c r="B101" s="27" t="s">
        <v>64</v>
      </c>
      <c r="C101" s="27"/>
      <c r="D101" s="24"/>
      <c r="E101" s="24"/>
      <c r="F101" s="24"/>
      <c r="G101" s="24"/>
      <c r="H101" s="24"/>
      <c r="I101" s="24"/>
      <c r="J101" s="24"/>
      <c r="K101" s="24"/>
      <c r="L101" s="24"/>
      <c r="M101" s="24"/>
      <c r="N101" s="24"/>
      <c r="O101" s="24"/>
      <c r="P101" s="24"/>
      <c r="Q101" s="24"/>
      <c r="R101" s="5"/>
    </row>
    <row r="102" spans="2:18" ht="14.25" customHeight="1" x14ac:dyDescent="0.15">
      <c r="B102" s="24" t="s">
        <v>12</v>
      </c>
      <c r="C102" s="27"/>
      <c r="D102" s="24"/>
      <c r="E102" s="24"/>
      <c r="F102" s="24"/>
      <c r="G102" s="24"/>
      <c r="H102" s="24"/>
      <c r="I102" s="24"/>
      <c r="J102" s="24"/>
      <c r="K102" s="24"/>
      <c r="L102" s="24"/>
      <c r="M102" s="24"/>
      <c r="N102" s="24"/>
      <c r="O102" s="24"/>
      <c r="P102" s="24"/>
      <c r="Q102" s="24"/>
      <c r="R102" s="5"/>
    </row>
    <row r="103" spans="2:18" ht="14.25" customHeight="1" x14ac:dyDescent="0.15">
      <c r="B103" s="27" t="s">
        <v>118</v>
      </c>
      <c r="C103" s="27"/>
      <c r="D103" s="24"/>
      <c r="E103" s="24"/>
      <c r="F103" s="24"/>
      <c r="G103" s="24"/>
      <c r="H103" s="24"/>
      <c r="I103" s="24"/>
      <c r="J103" s="24"/>
      <c r="K103" s="24"/>
      <c r="L103" s="24"/>
      <c r="M103" s="24"/>
      <c r="N103" s="24"/>
      <c r="O103" s="24"/>
      <c r="P103" s="24"/>
      <c r="Q103" s="24"/>
      <c r="R103" s="5"/>
    </row>
    <row r="104" spans="2:18" x14ac:dyDescent="0.15">
      <c r="B104" s="20"/>
      <c r="C104" s="74"/>
      <c r="D104" s="20"/>
      <c r="E104" s="20"/>
      <c r="F104" s="20"/>
      <c r="G104" s="20"/>
      <c r="H104" s="20"/>
      <c r="I104" s="20"/>
      <c r="J104" s="20"/>
      <c r="K104" s="20"/>
      <c r="L104" s="20"/>
      <c r="M104" s="20"/>
      <c r="N104" s="20"/>
      <c r="O104" s="20"/>
      <c r="P104" s="20"/>
      <c r="R104" s="5"/>
    </row>
    <row r="105" spans="2:18" x14ac:dyDescent="0.15">
      <c r="B105" s="20"/>
      <c r="C105" s="74"/>
      <c r="D105" s="20"/>
      <c r="E105" s="20"/>
      <c r="F105" s="20"/>
      <c r="G105" s="20"/>
      <c r="H105" s="20"/>
      <c r="I105" s="20"/>
      <c r="J105" s="20"/>
      <c r="K105" s="20"/>
      <c r="L105" s="20"/>
      <c r="M105" s="20"/>
      <c r="N105" s="20"/>
      <c r="O105" s="20"/>
      <c r="P105" s="20"/>
      <c r="R105" s="5"/>
    </row>
  </sheetData>
  <sheetProtection algorithmName="SHA-512" hashValue="7Audu7azsSb/0QAr3pScC6Th/q/e8OPivM+U63KfAM/A896Yezga2THNn+AMVhos3AxJ20A4zcK3JhBi874H7g==" saltValue="cpML8yDaQEJtgzErGQ6V/w==" spinCount="100000" sheet="1" objects="1" scenarios="1"/>
  <mergeCells count="66">
    <mergeCell ref="R10:V10"/>
    <mergeCell ref="H4:I4"/>
    <mergeCell ref="K4:L4"/>
    <mergeCell ref="B5:P6"/>
    <mergeCell ref="B8:B9"/>
    <mergeCell ref="I8:J8"/>
    <mergeCell ref="K8:L8"/>
    <mergeCell ref="I9:J9"/>
    <mergeCell ref="K9:L9"/>
    <mergeCell ref="B10:B11"/>
    <mergeCell ref="C10:C11"/>
    <mergeCell ref="M10:O10"/>
    <mergeCell ref="P10:P11"/>
    <mergeCell ref="D10:I10"/>
    <mergeCell ref="J10:L10"/>
    <mergeCell ref="R34:V34"/>
    <mergeCell ref="P17:P20"/>
    <mergeCell ref="B22:C22"/>
    <mergeCell ref="D22:O22"/>
    <mergeCell ref="R29:V29"/>
    <mergeCell ref="B32:B33"/>
    <mergeCell ref="I32:J32"/>
    <mergeCell ref="K32:L32"/>
    <mergeCell ref="I33:J33"/>
    <mergeCell ref="K33:L33"/>
    <mergeCell ref="B34:B35"/>
    <mergeCell ref="C34:C35"/>
    <mergeCell ref="M34:O34"/>
    <mergeCell ref="P34:P35"/>
    <mergeCell ref="D34:I34"/>
    <mergeCell ref="J34:L34"/>
    <mergeCell ref="P41:P44"/>
    <mergeCell ref="B46:C46"/>
    <mergeCell ref="D46:O46"/>
    <mergeCell ref="R53:V53"/>
    <mergeCell ref="H55:I55"/>
    <mergeCell ref="K55:L55"/>
    <mergeCell ref="P68:P70"/>
    <mergeCell ref="B72:C72"/>
    <mergeCell ref="D72:O72"/>
    <mergeCell ref="R77:V77"/>
    <mergeCell ref="B61:B62"/>
    <mergeCell ref="C61:C62"/>
    <mergeCell ref="M61:O61"/>
    <mergeCell ref="P61:P62"/>
    <mergeCell ref="R61:V61"/>
    <mergeCell ref="N91:P91"/>
    <mergeCell ref="B85:C85"/>
    <mergeCell ref="B86:C86"/>
    <mergeCell ref="B87:C87"/>
    <mergeCell ref="B83:C84"/>
    <mergeCell ref="M83:O83"/>
    <mergeCell ref="P83:P84"/>
    <mergeCell ref="H92:J92"/>
    <mergeCell ref="D83:I83"/>
    <mergeCell ref="J83:L83"/>
    <mergeCell ref="D61:I61"/>
    <mergeCell ref="J61:L61"/>
    <mergeCell ref="J90:M90"/>
    <mergeCell ref="K91:M91"/>
    <mergeCell ref="B56:P57"/>
    <mergeCell ref="B59:B60"/>
    <mergeCell ref="I59:J59"/>
    <mergeCell ref="K59:L59"/>
    <mergeCell ref="I60:J60"/>
    <mergeCell ref="K60:L60"/>
  </mergeCells>
  <phoneticPr fontId="6"/>
  <dataValidations xWindow="605" yWindow="422" count="6">
    <dataValidation type="decimal" operator="greaterThan" allowBlank="1" showInputMessage="1" showErrorMessage="1" promptTitle="基本料金単価（税込）" prompt="小数第２位まで" sqref="P23 P73 P47">
      <formula1>0</formula1>
    </dataValidation>
    <dataValidation type="decimal" operator="greaterThan" allowBlank="1" showInputMessage="1" showErrorMessage="1" promptTitle="ピーク料金単価（税込）" prompt="小数第２位まで" sqref="P24 P48">
      <formula1>0</formula1>
    </dataValidation>
    <dataValidation type="decimal" operator="greaterThan" allowBlank="1" showInputMessage="1" showErrorMessage="1" promptTitle="その他季料金単価（税込）" prompt="小数第２位まで" sqref="P26 P75 P50">
      <formula1>0</formula1>
    </dataValidation>
    <dataValidation type="decimal" operator="greaterThan" allowBlank="1" showInputMessage="1" showErrorMessage="1" promptTitle="夜間料金単価（税込）" prompt="小数第２位まで" sqref="P27 P51">
      <formula1>0</formula1>
    </dataValidation>
    <dataValidation type="decimal" operator="greaterThan" allowBlank="1" showInputMessage="1" showErrorMessage="1" promptTitle="夏季料金単価（税込）" prompt="小数第２位まで" sqref="P74 P25 P49">
      <formula1>0</formula1>
    </dataValidation>
    <dataValidation type="decimal" operator="greaterThanOrEqual" allowBlank="1" showInputMessage="1" showErrorMessage="1" promptTitle="夜間料金単価（税込）" prompt="小数第２位まで" sqref="P28 P76 P52">
      <formula1>0</formula1>
    </dataValidation>
  </dataValidations>
  <printOptions horizontalCentered="1" verticalCentered="1"/>
  <pageMargins left="0.31496062992125984" right="0.31496062992125984" top="0.74803149606299213" bottom="0.35433070866141736" header="0.31496062992125984" footer="0.11811023622047245"/>
  <pageSetup paperSize="9" scale="59" fitToHeight="2" orientation="landscape" r:id="rId1"/>
  <rowBreaks count="1" manualBreakCount="1">
    <brk id="54"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43"/>
  <sheetViews>
    <sheetView showGridLines="0" view="pageBreakPreview" zoomScaleNormal="100" zoomScaleSheetLayoutView="100" workbookViewId="0">
      <selection activeCell="F9" sqref="F9"/>
    </sheetView>
  </sheetViews>
  <sheetFormatPr defaultRowHeight="13.5" x14ac:dyDescent="0.15"/>
  <cols>
    <col min="1" max="1" width="9" style="170"/>
    <col min="2" max="2" width="1.875" style="170" customWidth="1"/>
    <col min="3" max="6" width="9" style="170"/>
    <col min="7" max="7" width="6.375" style="170" customWidth="1"/>
    <col min="8" max="8" width="15.75" style="170" customWidth="1"/>
    <col min="9" max="9" width="9" style="170"/>
    <col min="10" max="10" width="8.5" style="170" customWidth="1"/>
    <col min="11" max="11" width="1.125" style="170" customWidth="1"/>
    <col min="12" max="16384" width="9" style="170"/>
  </cols>
  <sheetData>
    <row r="1" spans="1:10" x14ac:dyDescent="0.15">
      <c r="A1" s="170" t="s">
        <v>88</v>
      </c>
    </row>
    <row r="3" spans="1:10" ht="19.5" customHeight="1" x14ac:dyDescent="0.15">
      <c r="A3" s="187" t="s">
        <v>89</v>
      </c>
      <c r="B3" s="171"/>
      <c r="C3" s="188" t="s">
        <v>146</v>
      </c>
      <c r="D3" s="172"/>
      <c r="E3" s="172"/>
      <c r="F3" s="172"/>
      <c r="G3" s="172"/>
      <c r="H3" s="172"/>
      <c r="I3" s="172"/>
      <c r="J3" s="172"/>
    </row>
    <row r="5" spans="1:10" x14ac:dyDescent="0.15">
      <c r="A5" s="170" t="s">
        <v>83</v>
      </c>
      <c r="B5" s="176"/>
      <c r="C5" s="177" t="s">
        <v>98</v>
      </c>
    </row>
    <row r="6" spans="1:10" ht="6" customHeight="1" x14ac:dyDescent="0.15">
      <c r="A6" s="172"/>
      <c r="B6" s="180"/>
      <c r="C6" s="172"/>
      <c r="D6" s="172"/>
      <c r="E6" s="172"/>
      <c r="F6" s="172"/>
      <c r="G6" s="172"/>
      <c r="H6" s="172"/>
      <c r="I6" s="172"/>
      <c r="J6" s="172"/>
    </row>
    <row r="7" spans="1:10" ht="21.75" customHeight="1" x14ac:dyDescent="0.15">
      <c r="A7" s="189">
        <v>1</v>
      </c>
      <c r="B7" s="181"/>
      <c r="C7" s="182" t="s">
        <v>147</v>
      </c>
      <c r="D7" s="183"/>
      <c r="E7" s="183"/>
      <c r="F7" s="183"/>
      <c r="G7" s="183"/>
      <c r="H7" s="183"/>
      <c r="I7" s="183"/>
    </row>
    <row r="8" spans="1:10" x14ac:dyDescent="0.15">
      <c r="B8" s="176"/>
      <c r="C8" s="178"/>
    </row>
    <row r="9" spans="1:10" ht="24" customHeight="1" x14ac:dyDescent="0.15">
      <c r="B9" s="176"/>
      <c r="C9" s="179" t="s">
        <v>91</v>
      </c>
      <c r="H9" s="174">
        <f ca="1">INDEX(INDIRECT("単価＿施設"&amp;$A$7),1,1)</f>
        <v>0</v>
      </c>
      <c r="I9" s="170" t="s">
        <v>92</v>
      </c>
      <c r="J9" s="223" t="s">
        <v>116</v>
      </c>
    </row>
    <row r="10" spans="1:10" ht="9" customHeight="1" x14ac:dyDescent="0.15">
      <c r="B10" s="176"/>
      <c r="C10" s="178"/>
      <c r="H10" s="175"/>
    </row>
    <row r="11" spans="1:10" ht="19.5" x14ac:dyDescent="0.15">
      <c r="B11" s="176"/>
      <c r="C11" s="178" t="s">
        <v>90</v>
      </c>
      <c r="H11" s="175"/>
    </row>
    <row r="12" spans="1:10" ht="22.5" customHeight="1" x14ac:dyDescent="0.15">
      <c r="B12" s="176"/>
      <c r="C12" s="178"/>
      <c r="F12" s="173" t="s">
        <v>94</v>
      </c>
      <c r="H12" s="174">
        <f ca="1">INDEX(INDIRECT("単価＿施設"&amp;$A$7),2,1)</f>
        <v>0</v>
      </c>
      <c r="I12" s="170" t="s">
        <v>93</v>
      </c>
      <c r="J12" s="223" t="s">
        <v>116</v>
      </c>
    </row>
    <row r="13" spans="1:10" ht="22.5" customHeight="1" x14ac:dyDescent="0.15">
      <c r="B13" s="176"/>
      <c r="C13" s="178"/>
      <c r="F13" s="173" t="s">
        <v>97</v>
      </c>
      <c r="H13" s="174">
        <f ca="1">INDEX(INDIRECT("単価＿施設"&amp;$A$7),3,1)</f>
        <v>0</v>
      </c>
      <c r="I13" s="170" t="s">
        <v>93</v>
      </c>
      <c r="J13" s="223" t="s">
        <v>116</v>
      </c>
    </row>
    <row r="14" spans="1:10" ht="22.5" customHeight="1" x14ac:dyDescent="0.15">
      <c r="B14" s="176"/>
      <c r="C14" s="178"/>
      <c r="F14" s="173" t="s">
        <v>96</v>
      </c>
      <c r="H14" s="174">
        <f ca="1">INDEX(INDIRECT("単価＿施設"&amp;$A$7),4,1)</f>
        <v>0</v>
      </c>
      <c r="I14" s="170" t="s">
        <v>93</v>
      </c>
      <c r="J14" s="223" t="s">
        <v>116</v>
      </c>
    </row>
    <row r="15" spans="1:10" ht="22.5" customHeight="1" x14ac:dyDescent="0.15">
      <c r="B15" s="176"/>
      <c r="C15" s="178"/>
      <c r="F15" s="173" t="s">
        <v>95</v>
      </c>
      <c r="H15" s="174">
        <f ca="1">INDEX(INDIRECT("単価＿施設"&amp;$A$7),5,1)</f>
        <v>0</v>
      </c>
      <c r="I15" s="170" t="s">
        <v>93</v>
      </c>
      <c r="J15" s="223" t="s">
        <v>116</v>
      </c>
    </row>
    <row r="16" spans="1:10" ht="7.5" customHeight="1" x14ac:dyDescent="0.15">
      <c r="B16" s="176"/>
      <c r="C16" s="178"/>
      <c r="H16" s="175"/>
    </row>
    <row r="17" spans="1:10" ht="24" customHeight="1" x14ac:dyDescent="0.15">
      <c r="B17" s="176"/>
      <c r="C17" s="178" t="s">
        <v>123</v>
      </c>
      <c r="H17" s="174">
        <f ca="1">INDEX(INDIRECT("単価＿施設"&amp;$A$7),6,1)</f>
        <v>0</v>
      </c>
      <c r="I17" s="170" t="s">
        <v>92</v>
      </c>
      <c r="J17" s="223" t="s">
        <v>116</v>
      </c>
    </row>
    <row r="18" spans="1:10" x14ac:dyDescent="0.15">
      <c r="B18" s="180"/>
      <c r="C18" s="172"/>
      <c r="D18" s="172"/>
      <c r="E18" s="172"/>
      <c r="F18" s="172"/>
      <c r="G18" s="172"/>
      <c r="H18" s="172"/>
      <c r="I18" s="172"/>
      <c r="J18" s="172"/>
    </row>
    <row r="19" spans="1:10" ht="21" customHeight="1" x14ac:dyDescent="0.15">
      <c r="J19" s="172"/>
    </row>
    <row r="20" spans="1:10" ht="21.75" customHeight="1" x14ac:dyDescent="0.15">
      <c r="A20" s="190">
        <v>2</v>
      </c>
      <c r="B20" s="184"/>
      <c r="C20" s="185" t="s">
        <v>148</v>
      </c>
      <c r="D20" s="186"/>
      <c r="E20" s="186"/>
      <c r="F20" s="186"/>
      <c r="G20" s="186"/>
      <c r="H20" s="186"/>
      <c r="I20" s="186"/>
    </row>
    <row r="21" spans="1:10" x14ac:dyDescent="0.15">
      <c r="B21" s="176"/>
      <c r="C21" s="178"/>
    </row>
    <row r="22" spans="1:10" ht="24" customHeight="1" x14ac:dyDescent="0.15">
      <c r="B22" s="176"/>
      <c r="C22" s="179" t="s">
        <v>91</v>
      </c>
      <c r="H22" s="174">
        <f ca="1">INDEX(INDIRECT("単価＿施設"&amp;$A$20),1,1)</f>
        <v>0</v>
      </c>
      <c r="I22" s="170" t="s">
        <v>92</v>
      </c>
      <c r="J22" s="223" t="s">
        <v>116</v>
      </c>
    </row>
    <row r="23" spans="1:10" ht="9" customHeight="1" x14ac:dyDescent="0.15">
      <c r="B23" s="176"/>
      <c r="C23" s="178"/>
      <c r="H23" s="175"/>
    </row>
    <row r="24" spans="1:10" ht="19.5" x14ac:dyDescent="0.15">
      <c r="B24" s="176"/>
      <c r="C24" s="178" t="s">
        <v>90</v>
      </c>
      <c r="H24" s="175"/>
    </row>
    <row r="25" spans="1:10" ht="22.5" customHeight="1" x14ac:dyDescent="0.15">
      <c r="B25" s="176"/>
      <c r="C25" s="178"/>
      <c r="F25" s="173" t="s">
        <v>94</v>
      </c>
      <c r="H25" s="174">
        <f ca="1">INDEX(INDIRECT("単価＿施設"&amp;$A$20),2,1)</f>
        <v>0</v>
      </c>
      <c r="I25" s="170" t="s">
        <v>93</v>
      </c>
      <c r="J25" s="223" t="s">
        <v>116</v>
      </c>
    </row>
    <row r="26" spans="1:10" ht="22.5" customHeight="1" x14ac:dyDescent="0.15">
      <c r="B26" s="176"/>
      <c r="C26" s="178"/>
      <c r="F26" s="173" t="s">
        <v>97</v>
      </c>
      <c r="H26" s="174">
        <f ca="1">INDEX(INDIRECT("単価＿施設"&amp;$A$20),3,1)</f>
        <v>0</v>
      </c>
      <c r="I26" s="170" t="s">
        <v>93</v>
      </c>
      <c r="J26" s="223" t="s">
        <v>116</v>
      </c>
    </row>
    <row r="27" spans="1:10" ht="22.5" customHeight="1" x14ac:dyDescent="0.15">
      <c r="B27" s="176"/>
      <c r="C27" s="178"/>
      <c r="F27" s="173" t="s">
        <v>96</v>
      </c>
      <c r="H27" s="174">
        <f ca="1">INDEX(INDIRECT("単価＿施設"&amp;$A$20),4,1)</f>
        <v>0</v>
      </c>
      <c r="I27" s="170" t="s">
        <v>93</v>
      </c>
      <c r="J27" s="223" t="s">
        <v>116</v>
      </c>
    </row>
    <row r="28" spans="1:10" ht="22.5" customHeight="1" x14ac:dyDescent="0.15">
      <c r="B28" s="176"/>
      <c r="C28" s="178"/>
      <c r="F28" s="173" t="s">
        <v>95</v>
      </c>
      <c r="H28" s="174">
        <f ca="1">INDEX(INDIRECT("単価＿施設"&amp;$A$20),5,1)</f>
        <v>0</v>
      </c>
      <c r="I28" s="170" t="s">
        <v>93</v>
      </c>
      <c r="J28" s="223" t="s">
        <v>116</v>
      </c>
    </row>
    <row r="29" spans="1:10" ht="7.5" customHeight="1" x14ac:dyDescent="0.15">
      <c r="B29" s="176"/>
      <c r="C29" s="178"/>
      <c r="H29" s="175"/>
    </row>
    <row r="30" spans="1:10" ht="24" customHeight="1" x14ac:dyDescent="0.15">
      <c r="B30" s="176"/>
      <c r="C30" s="178" t="s">
        <v>123</v>
      </c>
      <c r="H30" s="174">
        <f ca="1">INDEX(INDIRECT("単価＿施設"&amp;$A$20),6,1)</f>
        <v>0</v>
      </c>
      <c r="I30" s="170" t="s">
        <v>92</v>
      </c>
      <c r="J30" s="223" t="s">
        <v>116</v>
      </c>
    </row>
    <row r="31" spans="1:10" x14ac:dyDescent="0.15">
      <c r="B31" s="180"/>
      <c r="C31" s="172"/>
      <c r="D31" s="172"/>
      <c r="E31" s="172"/>
      <c r="F31" s="172"/>
      <c r="G31" s="172"/>
      <c r="H31" s="172"/>
      <c r="I31" s="172"/>
      <c r="J31" s="172"/>
    </row>
    <row r="32" spans="1:10" ht="18.75" customHeight="1" x14ac:dyDescent="0.15">
      <c r="J32" s="222"/>
    </row>
    <row r="33" spans="1:10" ht="21.75" customHeight="1" x14ac:dyDescent="0.15">
      <c r="A33" s="190">
        <v>3</v>
      </c>
      <c r="B33" s="184"/>
      <c r="C33" s="185" t="s">
        <v>149</v>
      </c>
      <c r="D33" s="186"/>
      <c r="E33" s="186"/>
      <c r="F33" s="186"/>
      <c r="G33" s="186"/>
      <c r="H33" s="186"/>
      <c r="I33" s="186"/>
    </row>
    <row r="34" spans="1:10" x14ac:dyDescent="0.15">
      <c r="B34" s="176"/>
      <c r="C34" s="178"/>
    </row>
    <row r="35" spans="1:10" ht="24" customHeight="1" x14ac:dyDescent="0.15">
      <c r="B35" s="176"/>
      <c r="C35" s="179" t="s">
        <v>91</v>
      </c>
      <c r="H35" s="174">
        <f ca="1">INDEX(INDIRECT("単価＿施設"&amp;$A$33),1,1)</f>
        <v>0</v>
      </c>
      <c r="I35" s="170" t="s">
        <v>92</v>
      </c>
      <c r="J35" s="223" t="s">
        <v>116</v>
      </c>
    </row>
    <row r="36" spans="1:10" ht="9" customHeight="1" x14ac:dyDescent="0.15">
      <c r="B36" s="176"/>
      <c r="C36" s="178"/>
      <c r="H36" s="175"/>
    </row>
    <row r="37" spans="1:10" ht="19.5" x14ac:dyDescent="0.15">
      <c r="B37" s="176"/>
      <c r="C37" s="178" t="s">
        <v>90</v>
      </c>
      <c r="H37" s="175"/>
    </row>
    <row r="38" spans="1:10" ht="22.5" customHeight="1" x14ac:dyDescent="0.15">
      <c r="B38" s="176"/>
      <c r="C38" s="178"/>
      <c r="F38" s="173" t="s">
        <v>97</v>
      </c>
      <c r="H38" s="174">
        <f ca="1">INDEX(INDIRECT("単価＿施設"&amp;$A$33),2,1)</f>
        <v>0</v>
      </c>
      <c r="I38" s="170" t="s">
        <v>93</v>
      </c>
      <c r="J38" s="223" t="s">
        <v>116</v>
      </c>
    </row>
    <row r="39" spans="1:10" ht="22.5" customHeight="1" x14ac:dyDescent="0.15">
      <c r="B39" s="176"/>
      <c r="C39" s="178"/>
      <c r="F39" s="173" t="s">
        <v>96</v>
      </c>
      <c r="H39" s="174">
        <f ca="1">INDEX(INDIRECT("単価＿施設"&amp;$A$33),3,1)</f>
        <v>0</v>
      </c>
      <c r="I39" s="170" t="s">
        <v>93</v>
      </c>
      <c r="J39" s="223" t="s">
        <v>116</v>
      </c>
    </row>
    <row r="40" spans="1:10" ht="7.5" customHeight="1" x14ac:dyDescent="0.15">
      <c r="B40" s="176"/>
      <c r="C40" s="178"/>
      <c r="H40" s="175"/>
    </row>
    <row r="41" spans="1:10" ht="24" customHeight="1" x14ac:dyDescent="0.15">
      <c r="B41" s="176"/>
      <c r="C41" s="178" t="s">
        <v>123</v>
      </c>
      <c r="H41" s="174">
        <f ca="1">INDEX(INDIRECT("単価＿施設"&amp;$A$33),4,1)</f>
        <v>0</v>
      </c>
      <c r="I41" s="170" t="s">
        <v>92</v>
      </c>
      <c r="J41" s="223" t="s">
        <v>116</v>
      </c>
    </row>
    <row r="42" spans="1:10" x14ac:dyDescent="0.15">
      <c r="B42" s="180"/>
      <c r="C42" s="172"/>
      <c r="D42" s="172"/>
      <c r="E42" s="172"/>
      <c r="F42" s="172"/>
      <c r="G42" s="172"/>
      <c r="H42" s="172"/>
      <c r="I42" s="172"/>
      <c r="J42" s="172"/>
    </row>
    <row r="43" spans="1:10" ht="6.75" customHeight="1" x14ac:dyDescent="0.15"/>
  </sheetData>
  <sheetProtection algorithmName="SHA-512" hashValue="WBnPUeBJF/Z3+K/z4rAE49B3gCHc4GHJIA9ICErHQr00qmaih1a/TN7jr5nwR2iwWhv4qfewlMufstmuBBm7/g==" saltValue="ce42y+VLIWQW1h/p07ttsg==" spinCount="100000" sheet="1" objects="1" scenarios="1"/>
  <phoneticPr fontId="6"/>
  <printOptions horizontalCentered="1" verticalCentered="1"/>
  <pageMargins left="0.9055118110236221" right="0.31496062992125984" top="0.15748031496062992" bottom="0.15748031496062992"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J43"/>
  <sheetViews>
    <sheetView showGridLines="0" view="pageBreakPreview" zoomScaleNormal="100" zoomScaleSheetLayoutView="100" workbookViewId="0">
      <selection activeCell="D18" sqref="D18"/>
    </sheetView>
  </sheetViews>
  <sheetFormatPr defaultRowHeight="13.5" x14ac:dyDescent="0.15"/>
  <cols>
    <col min="1" max="1" width="9" style="170"/>
    <col min="2" max="2" width="1.875" style="170" customWidth="1"/>
    <col min="3" max="6" width="9" style="170"/>
    <col min="7" max="7" width="6.375" style="170" customWidth="1"/>
    <col min="8" max="8" width="15.75" style="170" customWidth="1"/>
    <col min="9" max="9" width="9" style="170"/>
    <col min="10" max="10" width="8.5" style="170" customWidth="1"/>
    <col min="11" max="11" width="1.125" style="170" customWidth="1"/>
    <col min="12" max="16384" width="9" style="170"/>
  </cols>
  <sheetData>
    <row r="1" spans="1:10" x14ac:dyDescent="0.15">
      <c r="A1" s="170" t="s">
        <v>88</v>
      </c>
    </row>
    <row r="3" spans="1:10" ht="19.5" customHeight="1" x14ac:dyDescent="0.15">
      <c r="A3" s="187" t="s">
        <v>89</v>
      </c>
      <c r="B3" s="171"/>
      <c r="C3" s="188" t="s">
        <v>146</v>
      </c>
      <c r="D3" s="172"/>
      <c r="E3" s="172"/>
      <c r="F3" s="172"/>
      <c r="G3" s="172"/>
      <c r="H3" s="172"/>
      <c r="I3" s="172"/>
      <c r="J3" s="172"/>
    </row>
    <row r="5" spans="1:10" x14ac:dyDescent="0.15">
      <c r="A5" s="170" t="s">
        <v>83</v>
      </c>
      <c r="B5" s="176"/>
      <c r="C5" s="177" t="s">
        <v>98</v>
      </c>
    </row>
    <row r="6" spans="1:10" ht="6" customHeight="1" x14ac:dyDescent="0.15">
      <c r="A6" s="172"/>
      <c r="B6" s="180"/>
      <c r="C6" s="172"/>
      <c r="D6" s="172"/>
      <c r="E6" s="172"/>
      <c r="F6" s="172"/>
      <c r="G6" s="172"/>
      <c r="H6" s="172"/>
      <c r="I6" s="172"/>
      <c r="J6" s="172"/>
    </row>
    <row r="7" spans="1:10" ht="21.75" customHeight="1" x14ac:dyDescent="0.15">
      <c r="A7" s="189">
        <v>1</v>
      </c>
      <c r="B7" s="181"/>
      <c r="C7" s="182" t="s">
        <v>147</v>
      </c>
      <c r="D7" s="183"/>
      <c r="E7" s="183"/>
      <c r="F7" s="183"/>
      <c r="G7" s="183"/>
      <c r="H7" s="183"/>
      <c r="I7" s="183"/>
    </row>
    <row r="8" spans="1:10" x14ac:dyDescent="0.15">
      <c r="B8" s="176"/>
      <c r="C8" s="178"/>
    </row>
    <row r="9" spans="1:10" ht="24" customHeight="1" x14ac:dyDescent="0.15">
      <c r="B9" s="176"/>
      <c r="C9" s="179" t="s">
        <v>91</v>
      </c>
      <c r="H9" s="174"/>
      <c r="I9" s="170" t="s">
        <v>92</v>
      </c>
      <c r="J9" s="223" t="s">
        <v>116</v>
      </c>
    </row>
    <row r="10" spans="1:10" ht="9" customHeight="1" x14ac:dyDescent="0.15">
      <c r="B10" s="176"/>
      <c r="C10" s="178"/>
      <c r="H10" s="175"/>
    </row>
    <row r="11" spans="1:10" ht="19.5" x14ac:dyDescent="0.15">
      <c r="B11" s="176"/>
      <c r="C11" s="178" t="s">
        <v>90</v>
      </c>
      <c r="H11" s="175"/>
    </row>
    <row r="12" spans="1:10" ht="22.5" customHeight="1" x14ac:dyDescent="0.15">
      <c r="B12" s="176"/>
      <c r="C12" s="178"/>
      <c r="F12" s="173" t="s">
        <v>94</v>
      </c>
      <c r="H12" s="174"/>
      <c r="I12" s="170" t="s">
        <v>93</v>
      </c>
      <c r="J12" s="223" t="s">
        <v>116</v>
      </c>
    </row>
    <row r="13" spans="1:10" ht="22.5" customHeight="1" x14ac:dyDescent="0.15">
      <c r="B13" s="176"/>
      <c r="C13" s="178"/>
      <c r="F13" s="173" t="s">
        <v>97</v>
      </c>
      <c r="H13" s="174"/>
      <c r="I13" s="170" t="s">
        <v>93</v>
      </c>
      <c r="J13" s="223" t="s">
        <v>116</v>
      </c>
    </row>
    <row r="14" spans="1:10" ht="22.5" customHeight="1" x14ac:dyDescent="0.15">
      <c r="B14" s="176"/>
      <c r="C14" s="178"/>
      <c r="F14" s="173" t="s">
        <v>96</v>
      </c>
      <c r="H14" s="174"/>
      <c r="I14" s="170" t="s">
        <v>93</v>
      </c>
      <c r="J14" s="223" t="s">
        <v>116</v>
      </c>
    </row>
    <row r="15" spans="1:10" ht="22.5" customHeight="1" x14ac:dyDescent="0.15">
      <c r="B15" s="176"/>
      <c r="C15" s="178"/>
      <c r="F15" s="173" t="s">
        <v>95</v>
      </c>
      <c r="H15" s="174"/>
      <c r="I15" s="170" t="s">
        <v>93</v>
      </c>
      <c r="J15" s="223" t="s">
        <v>116</v>
      </c>
    </row>
    <row r="16" spans="1:10" ht="7.5" customHeight="1" x14ac:dyDescent="0.15">
      <c r="B16" s="176"/>
      <c r="C16" s="178"/>
      <c r="H16" s="175"/>
    </row>
    <row r="17" spans="1:10" ht="24" customHeight="1" x14ac:dyDescent="0.15">
      <c r="B17" s="176"/>
      <c r="C17" s="178" t="s">
        <v>123</v>
      </c>
      <c r="H17" s="174"/>
      <c r="I17" s="170" t="s">
        <v>92</v>
      </c>
      <c r="J17" s="223" t="s">
        <v>116</v>
      </c>
    </row>
    <row r="18" spans="1:10" x14ac:dyDescent="0.15">
      <c r="B18" s="180"/>
      <c r="C18" s="172"/>
      <c r="D18" s="172"/>
      <c r="E18" s="172"/>
      <c r="F18" s="172"/>
      <c r="G18" s="172"/>
      <c r="H18" s="172"/>
      <c r="I18" s="172"/>
      <c r="J18" s="172"/>
    </row>
    <row r="19" spans="1:10" ht="21" customHeight="1" x14ac:dyDescent="0.15">
      <c r="J19" s="172"/>
    </row>
    <row r="20" spans="1:10" ht="21.75" customHeight="1" x14ac:dyDescent="0.15">
      <c r="A20" s="190">
        <v>2</v>
      </c>
      <c r="B20" s="184"/>
      <c r="C20" s="185" t="s">
        <v>148</v>
      </c>
      <c r="D20" s="186"/>
      <c r="E20" s="186"/>
      <c r="F20" s="186"/>
      <c r="G20" s="186"/>
      <c r="H20" s="186"/>
      <c r="I20" s="186"/>
    </row>
    <row r="21" spans="1:10" x14ac:dyDescent="0.15">
      <c r="B21" s="176"/>
      <c r="C21" s="178"/>
    </row>
    <row r="22" spans="1:10" ht="24" customHeight="1" x14ac:dyDescent="0.15">
      <c r="B22" s="176"/>
      <c r="C22" s="179" t="s">
        <v>91</v>
      </c>
      <c r="H22" s="174"/>
      <c r="I22" s="170" t="s">
        <v>92</v>
      </c>
      <c r="J22" s="223" t="s">
        <v>116</v>
      </c>
    </row>
    <row r="23" spans="1:10" ht="9" customHeight="1" x14ac:dyDescent="0.15">
      <c r="B23" s="176"/>
      <c r="C23" s="178"/>
      <c r="H23" s="175"/>
    </row>
    <row r="24" spans="1:10" ht="19.5" x14ac:dyDescent="0.15">
      <c r="B24" s="176"/>
      <c r="C24" s="178" t="s">
        <v>90</v>
      </c>
      <c r="H24" s="175"/>
    </row>
    <row r="25" spans="1:10" ht="22.5" customHeight="1" x14ac:dyDescent="0.15">
      <c r="B25" s="176"/>
      <c r="C25" s="178"/>
      <c r="F25" s="173" t="s">
        <v>94</v>
      </c>
      <c r="H25" s="174"/>
      <c r="I25" s="170" t="s">
        <v>93</v>
      </c>
      <c r="J25" s="223" t="s">
        <v>116</v>
      </c>
    </row>
    <row r="26" spans="1:10" ht="22.5" customHeight="1" x14ac:dyDescent="0.15">
      <c r="B26" s="176"/>
      <c r="C26" s="178"/>
      <c r="F26" s="173" t="s">
        <v>97</v>
      </c>
      <c r="H26" s="174"/>
      <c r="I26" s="170" t="s">
        <v>93</v>
      </c>
      <c r="J26" s="223" t="s">
        <v>116</v>
      </c>
    </row>
    <row r="27" spans="1:10" ht="22.5" customHeight="1" x14ac:dyDescent="0.15">
      <c r="B27" s="176"/>
      <c r="C27" s="178"/>
      <c r="F27" s="173" t="s">
        <v>96</v>
      </c>
      <c r="H27" s="174"/>
      <c r="I27" s="170" t="s">
        <v>93</v>
      </c>
      <c r="J27" s="223" t="s">
        <v>116</v>
      </c>
    </row>
    <row r="28" spans="1:10" ht="22.5" customHeight="1" x14ac:dyDescent="0.15">
      <c r="B28" s="176"/>
      <c r="C28" s="178"/>
      <c r="F28" s="173" t="s">
        <v>95</v>
      </c>
      <c r="H28" s="174"/>
      <c r="I28" s="170" t="s">
        <v>93</v>
      </c>
      <c r="J28" s="223" t="s">
        <v>116</v>
      </c>
    </row>
    <row r="29" spans="1:10" ht="7.5" customHeight="1" x14ac:dyDescent="0.15">
      <c r="B29" s="176"/>
      <c r="C29" s="178"/>
      <c r="H29" s="175"/>
    </row>
    <row r="30" spans="1:10" ht="24" customHeight="1" x14ac:dyDescent="0.15">
      <c r="B30" s="176"/>
      <c r="C30" s="178" t="s">
        <v>123</v>
      </c>
      <c r="H30" s="174"/>
      <c r="I30" s="170" t="s">
        <v>92</v>
      </c>
      <c r="J30" s="223" t="s">
        <v>116</v>
      </c>
    </row>
    <row r="31" spans="1:10" x14ac:dyDescent="0.15">
      <c r="B31" s="180"/>
      <c r="C31" s="172"/>
      <c r="D31" s="172"/>
      <c r="E31" s="172"/>
      <c r="F31" s="172"/>
      <c r="G31" s="172"/>
      <c r="H31" s="172"/>
      <c r="I31" s="172"/>
      <c r="J31" s="172"/>
    </row>
    <row r="32" spans="1:10" ht="18.75" customHeight="1" x14ac:dyDescent="0.15">
      <c r="J32" s="222"/>
    </row>
    <row r="33" spans="1:10" ht="21.75" customHeight="1" x14ac:dyDescent="0.15">
      <c r="A33" s="190">
        <v>3</v>
      </c>
      <c r="B33" s="184"/>
      <c r="C33" s="185" t="s">
        <v>149</v>
      </c>
      <c r="D33" s="186"/>
      <c r="E33" s="186"/>
      <c r="F33" s="186"/>
      <c r="G33" s="186"/>
      <c r="H33" s="186"/>
      <c r="I33" s="186"/>
    </row>
    <row r="34" spans="1:10" x14ac:dyDescent="0.15">
      <c r="B34" s="176"/>
      <c r="C34" s="178"/>
    </row>
    <row r="35" spans="1:10" ht="24" customHeight="1" x14ac:dyDescent="0.15">
      <c r="B35" s="176"/>
      <c r="C35" s="179" t="s">
        <v>91</v>
      </c>
      <c r="H35" s="174"/>
      <c r="I35" s="170" t="s">
        <v>92</v>
      </c>
      <c r="J35" s="223" t="s">
        <v>116</v>
      </c>
    </row>
    <row r="36" spans="1:10" ht="9" customHeight="1" x14ac:dyDescent="0.15">
      <c r="B36" s="176"/>
      <c r="C36" s="178"/>
      <c r="H36" s="175"/>
    </row>
    <row r="37" spans="1:10" ht="19.5" x14ac:dyDescent="0.15">
      <c r="B37" s="176"/>
      <c r="C37" s="178" t="s">
        <v>90</v>
      </c>
      <c r="H37" s="175"/>
    </row>
    <row r="38" spans="1:10" ht="22.5" customHeight="1" x14ac:dyDescent="0.15">
      <c r="B38" s="176"/>
      <c r="C38" s="178"/>
      <c r="F38" s="173" t="s">
        <v>97</v>
      </c>
      <c r="H38" s="174"/>
      <c r="I38" s="170" t="s">
        <v>93</v>
      </c>
      <c r="J38" s="223" t="s">
        <v>116</v>
      </c>
    </row>
    <row r="39" spans="1:10" ht="22.5" customHeight="1" x14ac:dyDescent="0.15">
      <c r="B39" s="176"/>
      <c r="C39" s="178"/>
      <c r="F39" s="173" t="s">
        <v>96</v>
      </c>
      <c r="H39" s="174"/>
      <c r="I39" s="170" t="s">
        <v>93</v>
      </c>
      <c r="J39" s="223" t="s">
        <v>116</v>
      </c>
    </row>
    <row r="40" spans="1:10" ht="7.5" customHeight="1" x14ac:dyDescent="0.15">
      <c r="B40" s="176"/>
      <c r="C40" s="178"/>
      <c r="H40" s="175"/>
    </row>
    <row r="41" spans="1:10" ht="24" customHeight="1" x14ac:dyDescent="0.15">
      <c r="B41" s="176"/>
      <c r="C41" s="178" t="s">
        <v>123</v>
      </c>
      <c r="H41" s="174"/>
      <c r="I41" s="170" t="s">
        <v>92</v>
      </c>
      <c r="J41" s="223" t="s">
        <v>116</v>
      </c>
    </row>
    <row r="42" spans="1:10" x14ac:dyDescent="0.15">
      <c r="B42" s="180"/>
      <c r="C42" s="172"/>
      <c r="D42" s="172"/>
      <c r="E42" s="172"/>
      <c r="F42" s="172"/>
      <c r="G42" s="172"/>
      <c r="H42" s="172"/>
      <c r="I42" s="172"/>
      <c r="J42" s="172"/>
    </row>
    <row r="43" spans="1:10" ht="6.75" customHeight="1" x14ac:dyDescent="0.15"/>
  </sheetData>
  <phoneticPr fontId="6"/>
  <printOptions horizontalCentered="1" verticalCentered="1"/>
  <pageMargins left="0.9055118110236221" right="0.31496062992125984" top="0.15748031496062992" bottom="0.15748031496062992"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11</vt:i4>
      </vt:variant>
    </vt:vector>
  </HeadingPairs>
  <TitlesOfParts>
    <vt:vector size="14" baseType="lpstr">
      <vt:lpstr>入札金額積算内訳書</vt:lpstr>
      <vt:lpstr>契約書明細</vt:lpstr>
      <vt:lpstr>金抜き＿契約書明細</vt:lpstr>
      <vt:lpstr>金抜き＿契約書明細!Print_Area</vt:lpstr>
      <vt:lpstr>契約書明細!Print_Area</vt:lpstr>
      <vt:lpstr>入札金額積算内訳書!Print_Area</vt:lpstr>
      <vt:lpstr>金抜き＿契約書明細!Print_Titles</vt:lpstr>
      <vt:lpstr>契約書明細!Print_Titles</vt:lpstr>
      <vt:lpstr>単価＿施設1</vt:lpstr>
      <vt:lpstr>単価＿施設2</vt:lpstr>
      <vt:lpstr>単価＿施設3</vt:lpstr>
      <vt:lpstr>電力量＿施設1</vt:lpstr>
      <vt:lpstr>電力量＿施設2</vt:lpstr>
      <vt:lpstr>電力量＿施設3</vt:lpstr>
    </vt:vector>
  </TitlesOfParts>
  <Company>仙台市水道局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仙台市</cp:lastModifiedBy>
  <cp:lastPrinted>2020-11-27T07:28:56Z</cp:lastPrinted>
  <dcterms:created xsi:type="dcterms:W3CDTF">2012-05-21T05:56:21Z</dcterms:created>
  <dcterms:modified xsi:type="dcterms:W3CDTF">2020-11-27T07:35:52Z</dcterms:modified>
</cp:coreProperties>
</file>