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n5al-fs01\Shares\0130_財務課\02契約係\◇ＷＴＯ\◇電力\R030401\005公告\①湯本\"/>
    </mc:Choice>
  </mc:AlternateContent>
  <bookViews>
    <workbookView xWindow="540" yWindow="-15" windowWidth="9585" windowHeight="5835" tabRatio="638"/>
  </bookViews>
  <sheets>
    <sheet name="入札金額積算内訳書" sheetId="8" r:id="rId1"/>
    <sheet name="契約書明細" sheetId="27" r:id="rId2"/>
  </sheets>
  <definedNames>
    <definedName name="_xlnm.Print_Area" localSheetId="1">契約書明細!$A$1:$J$187</definedName>
    <definedName name="_xlnm.Print_Area" localSheetId="0">入札金額積算内訳書!$A$4:$Q$359</definedName>
    <definedName name="_xlnm.Print_Titles" localSheetId="1">契約書明細!$1:$6</definedName>
    <definedName name="単価＿施設1">入札金額積算内訳書!$P$23:$P$28</definedName>
    <definedName name="単価＿施設10">入札金額積算内訳書!$P$251:$P$256</definedName>
    <definedName name="単価＿施設11">入札金額積算内訳書!$P$278:$P$283</definedName>
    <definedName name="単価＿施設12">入札金額積算内訳書!$P$302:$P$307</definedName>
    <definedName name="単価＿施設13">入札金額積算内訳書!$P$329:$P$334</definedName>
    <definedName name="単価＿施設2">入札金額積算内訳書!$P$47:$P$52</definedName>
    <definedName name="単価＿施設3">入札金額積算内訳書!$P$74:$P$79</definedName>
    <definedName name="単価＿施設4">入札金額積算内訳書!$P$98:$P$103</definedName>
    <definedName name="単価＿施設5">入札金額積算内訳書!$P$125:$P$130</definedName>
    <definedName name="単価＿施設6">入札金額積算内訳書!$P$149:$P$154</definedName>
    <definedName name="単価＿施設7">入札金額積算内訳書!$P$176:$P$181</definedName>
    <definedName name="単価＿施設8">入札金額積算内訳書!$P$200:$P$205</definedName>
    <definedName name="単価＿施設9">入札金額積算内訳書!$P$227:$P$232</definedName>
    <definedName name="電力量＿施設1">入札金額積算内訳書!$D$12:$O$12</definedName>
    <definedName name="電力量＿施設10">入札金額積算内訳書!$D$240:$O$240</definedName>
    <definedName name="電力量＿施設11">入札金額積算内訳書!$D$267:$O$267</definedName>
    <definedName name="電力量＿施設12">入札金額積算内訳書!$D$291:$O$291</definedName>
    <definedName name="電力量＿施設13">入札金額積算内訳書!$D$318:$O$318</definedName>
    <definedName name="電力量＿施設2">入札金額積算内訳書!$D$36:$O$36</definedName>
    <definedName name="電力量＿施設3">入札金額積算内訳書!$D$63:$O$63</definedName>
    <definedName name="電力量＿施設4">入札金額積算内訳書!$D$87:$O$87</definedName>
    <definedName name="電力量＿施設5">入札金額積算内訳書!$D$114:$O$114</definedName>
    <definedName name="電力量＿施設6">入札金額積算内訳書!$D$138:$O$138</definedName>
    <definedName name="電力量＿施設7">入札金額積算内訳書!$D$165:$O$165</definedName>
    <definedName name="電力量＿施設8">入札金額積算内訳書!$D$189:$O$189</definedName>
    <definedName name="電力量＿施設9">入札金額積算内訳書!$D$216:$O$216</definedName>
  </definedNames>
  <calcPr calcId="162913"/>
</workbook>
</file>

<file path=xl/calcChain.xml><?xml version="1.0" encoding="utf-8"?>
<calcChain xmlns="http://schemas.openxmlformats.org/spreadsheetml/2006/main">
  <c r="M348" i="8" l="1"/>
  <c r="H12" i="27"/>
  <c r="H13" i="27"/>
  <c r="H14" i="27"/>
  <c r="H9" i="27"/>
  <c r="H15" i="27"/>
  <c r="S1" i="8" l="1"/>
  <c r="H53" i="27"/>
  <c r="H54" i="27"/>
  <c r="H56" i="27"/>
  <c r="H52" i="27"/>
  <c r="H51" i="27"/>
  <c r="H48" i="27"/>
  <c r="O345" i="8" l="1"/>
  <c r="H90" i="27"/>
  <c r="H104" i="27"/>
  <c r="H158" i="27"/>
  <c r="H160" i="27"/>
  <c r="H116" i="27"/>
  <c r="H155" i="27"/>
  <c r="H91" i="27"/>
  <c r="H157" i="27"/>
  <c r="H100" i="27"/>
  <c r="H170" i="27"/>
  <c r="H144" i="27"/>
  <c r="H74" i="27"/>
  <c r="H169" i="27"/>
  <c r="H26" i="27"/>
  <c r="H25" i="27"/>
  <c r="H77" i="27"/>
  <c r="H93" i="27"/>
  <c r="H121" i="27"/>
  <c r="H66" i="27"/>
  <c r="H139" i="27"/>
  <c r="H61" i="27"/>
  <c r="H28" i="27"/>
  <c r="H129" i="27"/>
  <c r="H87" i="27"/>
  <c r="H168" i="27"/>
  <c r="H113" i="27"/>
  <c r="H92" i="27"/>
  <c r="H27" i="27"/>
  <c r="H103" i="27"/>
  <c r="H43" i="27"/>
  <c r="H105" i="27"/>
  <c r="H142" i="27"/>
  <c r="H171" i="27"/>
  <c r="H65" i="27"/>
  <c r="H108" i="27"/>
  <c r="H40" i="27"/>
  <c r="H134" i="27"/>
  <c r="H41" i="27"/>
  <c r="H78" i="27"/>
  <c r="H35" i="27"/>
  <c r="H152" i="27"/>
  <c r="H130" i="27"/>
  <c r="H117" i="27"/>
  <c r="H145" i="27"/>
  <c r="H79" i="27"/>
  <c r="H147" i="27"/>
  <c r="H95" i="27"/>
  <c r="H80" i="27"/>
  <c r="H30" i="27"/>
  <c r="H143" i="27"/>
  <c r="H39" i="27"/>
  <c r="H165" i="27"/>
  <c r="H22" i="27"/>
  <c r="H131" i="27"/>
  <c r="H38" i="27"/>
  <c r="H67" i="27"/>
  <c r="H126" i="27"/>
  <c r="H64" i="27"/>
  <c r="H156" i="27"/>
  <c r="H119" i="27"/>
  <c r="H69" i="27"/>
  <c r="H118" i="27"/>
  <c r="H106" i="27"/>
  <c r="H132" i="27"/>
  <c r="H82" i="27"/>
  <c r="H173" i="27"/>
  <c r="C3" i="27" l="1"/>
  <c r="H17" i="27"/>
  <c r="M310" i="8" l="1"/>
  <c r="K310" i="8"/>
  <c r="H310" i="8"/>
  <c r="B310" i="8"/>
  <c r="M259" i="8"/>
  <c r="K259" i="8"/>
  <c r="H259" i="8"/>
  <c r="B259" i="8"/>
  <c r="M208" i="8"/>
  <c r="K208" i="8"/>
  <c r="H208" i="8"/>
  <c r="B208" i="8"/>
  <c r="M157" i="8"/>
  <c r="K157" i="8"/>
  <c r="H157" i="8"/>
  <c r="B157" i="8"/>
  <c r="M106" i="8"/>
  <c r="K106" i="8"/>
  <c r="H106" i="8"/>
  <c r="B106" i="8"/>
  <c r="V162" i="8" l="1"/>
  <c r="V180" i="8" s="1"/>
  <c r="V186" i="8"/>
  <c r="V204" i="8" s="1"/>
  <c r="V213" i="8"/>
  <c r="V231" i="8" s="1"/>
  <c r="V135" i="8"/>
  <c r="V153" i="8" s="1"/>
  <c r="V237" i="8"/>
  <c r="V255" i="8" s="1"/>
  <c r="V264" i="8"/>
  <c r="V282" i="8" s="1"/>
  <c r="V288" i="8"/>
  <c r="V306" i="8" s="1"/>
  <c r="V315" i="8"/>
  <c r="V333" i="8" s="1"/>
  <c r="M55" i="8"/>
  <c r="K55" i="8"/>
  <c r="H55" i="8"/>
  <c r="B55" i="8"/>
  <c r="R13" i="8" l="1"/>
  <c r="R12" i="8"/>
  <c r="B338" i="8"/>
  <c r="V111" i="8"/>
  <c r="V129" i="8" s="1"/>
  <c r="V84" i="8"/>
  <c r="V102" i="8" s="1"/>
  <c r="V60" i="8"/>
  <c r="V78" i="8" s="1"/>
  <c r="V33" i="8"/>
  <c r="V51" i="8" s="1"/>
  <c r="V9" i="8"/>
  <c r="V27" i="8" s="1"/>
  <c r="R14" i="8" l="1"/>
  <c r="J153" i="8"/>
  <c r="M27" i="8"/>
  <c r="D27" i="8"/>
  <c r="I24" i="8"/>
  <c r="D24" i="8"/>
  <c r="J24" i="8"/>
  <c r="G153" i="8"/>
  <c r="O153" i="8"/>
  <c r="J27" i="8"/>
  <c r="E150" i="8"/>
  <c r="E152" i="8"/>
  <c r="J150" i="8"/>
  <c r="E27" i="8"/>
  <c r="G27" i="8"/>
  <c r="N26" i="8"/>
  <c r="L153" i="8"/>
  <c r="L27" i="8"/>
  <c r="O24" i="8"/>
  <c r="G25" i="8"/>
  <c r="N24" i="8"/>
  <c r="R139" i="8"/>
  <c r="R138" i="8"/>
  <c r="D152" i="8"/>
  <c r="G24" i="8"/>
  <c r="H25" i="8"/>
  <c r="E26" i="8"/>
  <c r="N27" i="8"/>
  <c r="H24" i="8"/>
  <c r="O150" i="8"/>
  <c r="M26" i="8"/>
  <c r="M153" i="8"/>
  <c r="H27" i="8"/>
  <c r="H151" i="8"/>
  <c r="D150" i="8"/>
  <c r="F26" i="8"/>
  <c r="I27" i="8"/>
  <c r="K152" i="8"/>
  <c r="D153" i="8"/>
  <c r="K24" i="8"/>
  <c r="N153" i="8"/>
  <c r="K26" i="8"/>
  <c r="G150" i="8"/>
  <c r="E24" i="8"/>
  <c r="O26" i="8"/>
  <c r="J152" i="8"/>
  <c r="I151" i="8"/>
  <c r="L26" i="8"/>
  <c r="H150" i="8"/>
  <c r="F153" i="8"/>
  <c r="I25" i="8"/>
  <c r="E153" i="8"/>
  <c r="L150" i="8"/>
  <c r="K153" i="8"/>
  <c r="F24" i="8"/>
  <c r="F152" i="8"/>
  <c r="N152" i="8"/>
  <c r="O152" i="8"/>
  <c r="K150" i="8"/>
  <c r="M24" i="8"/>
  <c r="I153" i="8"/>
  <c r="M152" i="8"/>
  <c r="L24" i="8"/>
  <c r="M150" i="8"/>
  <c r="N150" i="8"/>
  <c r="H153" i="8"/>
  <c r="F27" i="8"/>
  <c r="O27" i="8"/>
  <c r="J26" i="8"/>
  <c r="D26" i="8"/>
  <c r="K27" i="8"/>
  <c r="L152" i="8"/>
  <c r="F150" i="8"/>
  <c r="G151" i="8"/>
  <c r="I150" i="8"/>
  <c r="R140" i="8" l="1"/>
  <c r="G154" i="8" l="1"/>
  <c r="G149" i="8"/>
  <c r="M154" i="8"/>
  <c r="M149" i="8"/>
  <c r="N149" i="8"/>
  <c r="N154" i="8"/>
  <c r="E149" i="8"/>
  <c r="E154" i="8"/>
  <c r="K149" i="8"/>
  <c r="K154" i="8"/>
  <c r="I149" i="8"/>
  <c r="I154" i="8"/>
  <c r="H149" i="8"/>
  <c r="H154" i="8"/>
  <c r="O154" i="8"/>
  <c r="O149" i="8"/>
  <c r="L154" i="8"/>
  <c r="L149" i="8"/>
  <c r="J154" i="8"/>
  <c r="J149" i="8"/>
  <c r="D149" i="8"/>
  <c r="D154" i="8"/>
  <c r="F154" i="8"/>
  <c r="F149" i="8"/>
  <c r="I155" i="8" l="1"/>
  <c r="H155" i="8"/>
  <c r="G155" i="8"/>
  <c r="K155" i="8"/>
  <c r="N155" i="8"/>
  <c r="O155" i="8"/>
  <c r="F155" i="8"/>
  <c r="J155" i="8"/>
  <c r="L155" i="8"/>
  <c r="M155" i="8"/>
  <c r="D155" i="8"/>
  <c r="E155" i="8"/>
  <c r="P156" i="8" l="1"/>
  <c r="P155" i="8"/>
  <c r="R156" i="8" l="1"/>
  <c r="I28" i="8" l="1"/>
  <c r="I23" i="8"/>
  <c r="D23" i="8"/>
  <c r="D28" i="8"/>
  <c r="J23" i="8"/>
  <c r="J28" i="8"/>
  <c r="M23" i="8"/>
  <c r="M28" i="8"/>
  <c r="O28" i="8"/>
  <c r="O23" i="8"/>
  <c r="N28" i="8"/>
  <c r="N23" i="8"/>
  <c r="H28" i="8"/>
  <c r="H23" i="8"/>
  <c r="E28" i="8"/>
  <c r="E23" i="8"/>
  <c r="L28" i="8"/>
  <c r="L23" i="8"/>
  <c r="G28" i="8"/>
  <c r="G23" i="8"/>
  <c r="F23" i="8"/>
  <c r="F28" i="8"/>
  <c r="K23" i="8"/>
  <c r="K28" i="8"/>
  <c r="K29" i="8" l="1"/>
  <c r="G29" i="8"/>
  <c r="E29" i="8"/>
  <c r="J29" i="8"/>
  <c r="D29" i="8"/>
  <c r="I29" i="8"/>
  <c r="F29" i="8"/>
  <c r="L29" i="8"/>
  <c r="O29" i="8"/>
  <c r="M29" i="8"/>
  <c r="H29" i="8"/>
  <c r="N29" i="8"/>
  <c r="P29" i="8" l="1"/>
  <c r="P30" i="8"/>
  <c r="R30" i="8" l="1"/>
  <c r="R166" i="8" l="1"/>
  <c r="R165" i="8"/>
  <c r="G49" i="8"/>
  <c r="J48" i="8"/>
  <c r="R87" i="8"/>
  <c r="R88" i="8"/>
  <c r="G48" i="8"/>
  <c r="G341" i="8"/>
  <c r="R64" i="8"/>
  <c r="R63" i="8"/>
  <c r="L341" i="8"/>
  <c r="D50" i="8"/>
  <c r="R190" i="8"/>
  <c r="R189" i="8"/>
  <c r="O341" i="8"/>
  <c r="I51" i="8"/>
  <c r="R291" i="8"/>
  <c r="R292" i="8"/>
  <c r="M50" i="8"/>
  <c r="O48" i="8"/>
  <c r="F341" i="8"/>
  <c r="M341" i="8"/>
  <c r="O50" i="8"/>
  <c r="R115" i="8"/>
  <c r="R114" i="8"/>
  <c r="R36" i="8"/>
  <c r="R38" i="8" s="1"/>
  <c r="R37" i="8"/>
  <c r="D341" i="8"/>
  <c r="K50" i="8"/>
  <c r="J51" i="8"/>
  <c r="K51" i="8"/>
  <c r="R267" i="8"/>
  <c r="R268" i="8"/>
  <c r="H341" i="8"/>
  <c r="K48" i="8"/>
  <c r="H49" i="8"/>
  <c r="K341" i="8"/>
  <c r="E48" i="8"/>
  <c r="M48" i="8"/>
  <c r="N50" i="8"/>
  <c r="F51" i="8"/>
  <c r="G51" i="8"/>
  <c r="I48" i="8"/>
  <c r="I341" i="8"/>
  <c r="H51" i="8"/>
  <c r="E341" i="8"/>
  <c r="J50" i="8"/>
  <c r="D48" i="8"/>
  <c r="E51" i="8"/>
  <c r="N48" i="8"/>
  <c r="N51" i="8"/>
  <c r="I49" i="8"/>
  <c r="O51" i="8"/>
  <c r="D51" i="8"/>
  <c r="L48" i="8"/>
  <c r="R217" i="8"/>
  <c r="R216" i="8"/>
  <c r="N341" i="8"/>
  <c r="R241" i="8"/>
  <c r="R240" i="8"/>
  <c r="F48" i="8"/>
  <c r="R318" i="8"/>
  <c r="R319" i="8"/>
  <c r="F50" i="8"/>
  <c r="H48" i="8"/>
  <c r="E50" i="8"/>
  <c r="J341" i="8"/>
  <c r="M51" i="8"/>
  <c r="L50" i="8"/>
  <c r="L51" i="8"/>
  <c r="R218" i="8" l="1"/>
  <c r="R293" i="8"/>
  <c r="R320" i="8"/>
  <c r="R242" i="8"/>
  <c r="R191" i="8"/>
  <c r="P341" i="8"/>
  <c r="P345" i="8" s="1"/>
  <c r="R116" i="8"/>
  <c r="R65" i="8"/>
  <c r="R269" i="8"/>
  <c r="R89" i="8"/>
  <c r="R167" i="8"/>
  <c r="I229" i="8" l="1"/>
  <c r="E255" i="8"/>
  <c r="L129" i="8"/>
  <c r="D203" i="8"/>
  <c r="M303" i="8"/>
  <c r="F180" i="8"/>
  <c r="J179" i="8"/>
  <c r="M255" i="8"/>
  <c r="J306" i="8"/>
  <c r="F228" i="8"/>
  <c r="H100" i="8"/>
  <c r="J281" i="8"/>
  <c r="M180" i="8"/>
  <c r="I231" i="8"/>
  <c r="I129" i="8"/>
  <c r="M332" i="8"/>
  <c r="K179" i="8"/>
  <c r="D306" i="8"/>
  <c r="D101" i="8"/>
  <c r="M101" i="8"/>
  <c r="I78" i="8"/>
  <c r="H78" i="8"/>
  <c r="I228" i="8"/>
  <c r="E228" i="8"/>
  <c r="J101" i="8"/>
  <c r="O201" i="8"/>
  <c r="E78" i="8"/>
  <c r="E306" i="8"/>
  <c r="O77" i="8"/>
  <c r="J231" i="8"/>
  <c r="F75" i="8"/>
  <c r="E129" i="8"/>
  <c r="F78" i="8"/>
  <c r="N203" i="8"/>
  <c r="H304" i="8"/>
  <c r="M201" i="8"/>
  <c r="N306" i="8"/>
  <c r="H279" i="8"/>
  <c r="I127" i="8"/>
  <c r="N279" i="8"/>
  <c r="J282" i="8"/>
  <c r="M333" i="8"/>
  <c r="J228" i="8"/>
  <c r="J180" i="8"/>
  <c r="K180" i="8"/>
  <c r="F128" i="8"/>
  <c r="M102" i="8"/>
  <c r="D179" i="8"/>
  <c r="F252" i="8"/>
  <c r="D126" i="8"/>
  <c r="J279" i="8"/>
  <c r="G180" i="8"/>
  <c r="O126" i="8"/>
  <c r="G102" i="8"/>
  <c r="H180" i="8"/>
  <c r="G76" i="8"/>
  <c r="G303" i="8"/>
  <c r="F101" i="8"/>
  <c r="G75" i="8"/>
  <c r="K333" i="8"/>
  <c r="N255" i="8"/>
  <c r="L102" i="8"/>
  <c r="H229" i="8"/>
  <c r="N177" i="8"/>
  <c r="H255" i="8"/>
  <c r="K101" i="8"/>
  <c r="O99" i="8"/>
  <c r="K230" i="8"/>
  <c r="K78" i="8"/>
  <c r="O75" i="8"/>
  <c r="M179" i="8"/>
  <c r="E333" i="8"/>
  <c r="J255" i="8"/>
  <c r="D78" i="8"/>
  <c r="O204" i="8"/>
  <c r="G177" i="8"/>
  <c r="I331" i="8"/>
  <c r="E281" i="8"/>
  <c r="F281" i="8"/>
  <c r="H333" i="8"/>
  <c r="D180" i="8"/>
  <c r="E201" i="8"/>
  <c r="L252" i="8"/>
  <c r="F99" i="8"/>
  <c r="J203" i="8"/>
  <c r="E204" i="8"/>
  <c r="E128" i="8"/>
  <c r="J102" i="8"/>
  <c r="M279" i="8"/>
  <c r="J129" i="8"/>
  <c r="I100" i="8"/>
  <c r="G228" i="8"/>
  <c r="J254" i="8"/>
  <c r="K102" i="8"/>
  <c r="K305" i="8"/>
  <c r="F305" i="8"/>
  <c r="N77" i="8"/>
  <c r="H201" i="8"/>
  <c r="I102" i="8"/>
  <c r="E75" i="8"/>
  <c r="D75" i="8"/>
  <c r="J177" i="8"/>
  <c r="K306" i="8"/>
  <c r="J204" i="8"/>
  <c r="L303" i="8"/>
  <c r="K254" i="8"/>
  <c r="F102" i="8"/>
  <c r="D305" i="8"/>
  <c r="O254" i="8"/>
  <c r="K255" i="8"/>
  <c r="D231" i="8"/>
  <c r="H177" i="8"/>
  <c r="G127" i="8"/>
  <c r="J332" i="8"/>
  <c r="H204" i="8"/>
  <c r="F306" i="8"/>
  <c r="N282" i="8"/>
  <c r="H76" i="8"/>
  <c r="O177" i="8"/>
  <c r="I76" i="8"/>
  <c r="L228" i="8"/>
  <c r="D254" i="8"/>
  <c r="D282" i="8"/>
  <c r="N333" i="8"/>
  <c r="L279" i="8"/>
  <c r="O203" i="8"/>
  <c r="H331" i="8"/>
  <c r="F179" i="8"/>
  <c r="M306" i="8"/>
  <c r="F129" i="8"/>
  <c r="N179" i="8"/>
  <c r="E282" i="8"/>
  <c r="N231" i="8"/>
  <c r="I180" i="8"/>
  <c r="O303" i="8"/>
  <c r="M204" i="8"/>
  <c r="H129" i="8"/>
  <c r="O281" i="8"/>
  <c r="H231" i="8"/>
  <c r="L230" i="8"/>
  <c r="E330" i="8"/>
  <c r="O101" i="8"/>
  <c r="F201" i="8"/>
  <c r="J78" i="8"/>
  <c r="I253" i="8"/>
  <c r="O255" i="8"/>
  <c r="G306" i="8"/>
  <c r="F303" i="8"/>
  <c r="D330" i="8"/>
  <c r="I330" i="8"/>
  <c r="E99" i="8"/>
  <c r="G333" i="8"/>
  <c r="G282" i="8"/>
  <c r="D332" i="8"/>
  <c r="F255" i="8"/>
  <c r="H228" i="8"/>
  <c r="O305" i="8"/>
  <c r="O102" i="8"/>
  <c r="M252" i="8"/>
  <c r="D333" i="8"/>
  <c r="G331" i="8"/>
  <c r="I99" i="8"/>
  <c r="N201" i="8"/>
  <c r="I126" i="8"/>
  <c r="G126" i="8"/>
  <c r="E231" i="8"/>
  <c r="E279" i="8"/>
  <c r="N99" i="8"/>
  <c r="O179" i="8"/>
  <c r="D99" i="8"/>
  <c r="L128" i="8"/>
  <c r="N228" i="8"/>
  <c r="D129" i="8"/>
  <c r="G100" i="8"/>
  <c r="N305" i="8"/>
  <c r="M230" i="8"/>
  <c r="N75" i="8"/>
  <c r="G253" i="8"/>
  <c r="G202" i="8"/>
  <c r="M282" i="8"/>
  <c r="M330" i="8"/>
  <c r="K228" i="8"/>
  <c r="H306" i="8"/>
  <c r="E305" i="8"/>
  <c r="L255" i="8"/>
  <c r="N128" i="8"/>
  <c r="F204" i="8"/>
  <c r="G279" i="8"/>
  <c r="H126" i="8"/>
  <c r="M177" i="8"/>
  <c r="D303" i="8"/>
  <c r="H178" i="8"/>
  <c r="O78" i="8"/>
  <c r="D128" i="8"/>
  <c r="E126" i="8"/>
  <c r="I279" i="8"/>
  <c r="I201" i="8"/>
  <c r="E180" i="8"/>
  <c r="I306" i="8"/>
  <c r="F254" i="8"/>
  <c r="N254" i="8"/>
  <c r="I255" i="8"/>
  <c r="D228" i="8"/>
  <c r="K281" i="8"/>
  <c r="O231" i="8"/>
  <c r="E303" i="8"/>
  <c r="L254" i="8"/>
  <c r="O333" i="8"/>
  <c r="K77" i="8"/>
  <c r="D281" i="8"/>
  <c r="E203" i="8"/>
  <c r="O230" i="8"/>
  <c r="D77" i="8"/>
  <c r="M75" i="8"/>
  <c r="O306" i="8"/>
  <c r="F279" i="8"/>
  <c r="I204" i="8"/>
  <c r="L333" i="8"/>
  <c r="J330" i="8"/>
  <c r="M254" i="8"/>
  <c r="K231" i="8"/>
  <c r="K204" i="8"/>
  <c r="M231" i="8"/>
  <c r="L177" i="8"/>
  <c r="N204" i="8"/>
  <c r="I282" i="8"/>
  <c r="E254" i="8"/>
  <c r="H253" i="8"/>
  <c r="N101" i="8"/>
  <c r="F231" i="8"/>
  <c r="K126" i="8"/>
  <c r="G304" i="8"/>
  <c r="H127" i="8"/>
  <c r="G231" i="8"/>
  <c r="L332" i="8"/>
  <c r="F126" i="8"/>
  <c r="O279" i="8"/>
  <c r="F333" i="8"/>
  <c r="G229" i="8"/>
  <c r="N303" i="8"/>
  <c r="D252" i="8"/>
  <c r="K330" i="8"/>
  <c r="J77" i="8"/>
  <c r="G252" i="8"/>
  <c r="F177" i="8"/>
  <c r="L75" i="8"/>
  <c r="F230" i="8"/>
  <c r="H75" i="8"/>
  <c r="D204" i="8"/>
  <c r="F330" i="8"/>
  <c r="I333" i="8"/>
  <c r="O180" i="8"/>
  <c r="D102" i="8"/>
  <c r="L306" i="8"/>
  <c r="M77" i="8"/>
  <c r="D255" i="8"/>
  <c r="I303" i="8"/>
  <c r="I252" i="8"/>
  <c r="G99" i="8"/>
  <c r="L282" i="8"/>
  <c r="N332" i="8"/>
  <c r="L77" i="8"/>
  <c r="E230" i="8"/>
  <c r="H202" i="8"/>
  <c r="J305" i="8"/>
  <c r="D177" i="8"/>
  <c r="M128" i="8"/>
  <c r="G204" i="8"/>
  <c r="M126" i="8"/>
  <c r="O128" i="8"/>
  <c r="E179" i="8"/>
  <c r="L180" i="8"/>
  <c r="N230" i="8"/>
  <c r="K332" i="8"/>
  <c r="N180" i="8"/>
  <c r="E332" i="8"/>
  <c r="O252" i="8"/>
  <c r="I177" i="8"/>
  <c r="M78" i="8"/>
  <c r="N330" i="8"/>
  <c r="K75" i="8"/>
  <c r="J75" i="8"/>
  <c r="L281" i="8"/>
  <c r="J333" i="8"/>
  <c r="L78" i="8"/>
  <c r="E177" i="8"/>
  <c r="G78" i="8"/>
  <c r="L99" i="8"/>
  <c r="O129" i="8"/>
  <c r="E252" i="8"/>
  <c r="J252" i="8"/>
  <c r="L305" i="8"/>
  <c r="M203" i="8"/>
  <c r="F332" i="8"/>
  <c r="D201" i="8"/>
  <c r="G178" i="8"/>
  <c r="K129" i="8"/>
  <c r="M228" i="8"/>
  <c r="H99" i="8"/>
  <c r="N252" i="8"/>
  <c r="H280" i="8"/>
  <c r="M305" i="8"/>
  <c r="F203" i="8"/>
  <c r="E101" i="8"/>
  <c r="L231" i="8"/>
  <c r="H252" i="8"/>
  <c r="O330" i="8"/>
  <c r="J303" i="8"/>
  <c r="J230" i="8"/>
  <c r="L201" i="8"/>
  <c r="L179" i="8"/>
  <c r="G280" i="8"/>
  <c r="K99" i="8"/>
  <c r="F77" i="8"/>
  <c r="J99" i="8"/>
  <c r="K201" i="8"/>
  <c r="N281" i="8"/>
  <c r="I280" i="8"/>
  <c r="J201" i="8"/>
  <c r="H282" i="8"/>
  <c r="G201" i="8"/>
  <c r="L101" i="8"/>
  <c r="N126" i="8"/>
  <c r="G129" i="8"/>
  <c r="L126" i="8"/>
  <c r="I304" i="8"/>
  <c r="M99" i="8"/>
  <c r="K203" i="8"/>
  <c r="G330" i="8"/>
  <c r="N129" i="8"/>
  <c r="K282" i="8"/>
  <c r="H330" i="8"/>
  <c r="L330" i="8"/>
  <c r="K279" i="8"/>
  <c r="I75" i="8"/>
  <c r="L204" i="8"/>
  <c r="I202" i="8"/>
  <c r="H102" i="8"/>
  <c r="M281" i="8"/>
  <c r="D279" i="8"/>
  <c r="O282" i="8"/>
  <c r="J128" i="8"/>
  <c r="K303" i="8"/>
  <c r="F282" i="8"/>
  <c r="O228" i="8"/>
  <c r="L203" i="8"/>
  <c r="D230" i="8"/>
  <c r="K177" i="8"/>
  <c r="N78" i="8"/>
  <c r="O332" i="8"/>
  <c r="I178" i="8"/>
  <c r="E102" i="8"/>
  <c r="M129" i="8"/>
  <c r="H303" i="8"/>
  <c r="K252" i="8"/>
  <c r="J126" i="8"/>
  <c r="K128" i="8"/>
  <c r="N102" i="8"/>
  <c r="G255" i="8"/>
  <c r="E77" i="8"/>
  <c r="G176" i="8"/>
  <c r="G181" i="8"/>
  <c r="K181" i="8"/>
  <c r="K176" i="8"/>
  <c r="L176" i="8"/>
  <c r="L181" i="8"/>
  <c r="O232" i="8"/>
  <c r="O227" i="8"/>
  <c r="F200" i="8"/>
  <c r="F205" i="8"/>
  <c r="K200" i="8"/>
  <c r="K205" i="8"/>
  <c r="I200" i="8"/>
  <c r="I205" i="8"/>
  <c r="J302" i="8"/>
  <c r="J307" i="8"/>
  <c r="H302" i="8"/>
  <c r="H307" i="8"/>
  <c r="D307" i="8"/>
  <c r="D302" i="8"/>
  <c r="G103" i="8"/>
  <c r="G98" i="8"/>
  <c r="J103" i="8"/>
  <c r="J98" i="8"/>
  <c r="D98" i="8"/>
  <c r="D103" i="8"/>
  <c r="D52" i="8"/>
  <c r="D47" i="8"/>
  <c r="D342" i="8"/>
  <c r="G52" i="8"/>
  <c r="G342" i="8"/>
  <c r="G47" i="8"/>
  <c r="I342" i="8"/>
  <c r="I47" i="8"/>
  <c r="I52" i="8"/>
  <c r="M278" i="8"/>
  <c r="M283" i="8"/>
  <c r="E278" i="8"/>
  <c r="E283" i="8"/>
  <c r="H283" i="8"/>
  <c r="H278" i="8"/>
  <c r="I74" i="8"/>
  <c r="I79" i="8"/>
  <c r="G74" i="8"/>
  <c r="G79" i="8"/>
  <c r="E74" i="8"/>
  <c r="E79" i="8"/>
  <c r="H256" i="8"/>
  <c r="H251" i="8"/>
  <c r="I256" i="8"/>
  <c r="I251" i="8"/>
  <c r="J256" i="8"/>
  <c r="J251" i="8"/>
  <c r="G329" i="8"/>
  <c r="G334" i="8"/>
  <c r="N329" i="8"/>
  <c r="N334" i="8"/>
  <c r="M329" i="8"/>
  <c r="M334" i="8"/>
  <c r="F130" i="8"/>
  <c r="F125" i="8"/>
  <c r="H130" i="8"/>
  <c r="H125" i="8"/>
  <c r="M125" i="8"/>
  <c r="M130" i="8"/>
  <c r="H181" i="8"/>
  <c r="H176" i="8"/>
  <c r="O176" i="8"/>
  <c r="O181" i="8"/>
  <c r="G232" i="8"/>
  <c r="G227" i="8"/>
  <c r="M232" i="8"/>
  <c r="M227" i="8"/>
  <c r="F181" i="8"/>
  <c r="F176" i="8"/>
  <c r="E181" i="8"/>
  <c r="E176" i="8"/>
  <c r="N176" i="8"/>
  <c r="N181" i="8"/>
  <c r="K232" i="8"/>
  <c r="K227" i="8"/>
  <c r="H232" i="8"/>
  <c r="H227" i="8"/>
  <c r="I227" i="8"/>
  <c r="I232" i="8"/>
  <c r="O200" i="8"/>
  <c r="O205" i="8"/>
  <c r="L205" i="8"/>
  <c r="L200" i="8"/>
  <c r="E200" i="8"/>
  <c r="E205" i="8"/>
  <c r="G302" i="8"/>
  <c r="G307" i="8"/>
  <c r="M302" i="8"/>
  <c r="M307" i="8"/>
  <c r="I307" i="8"/>
  <c r="I302" i="8"/>
  <c r="K103" i="8"/>
  <c r="K98" i="8"/>
  <c r="M98" i="8"/>
  <c r="M103" i="8"/>
  <c r="E98" i="8"/>
  <c r="E103" i="8"/>
  <c r="E47" i="8"/>
  <c r="E342" i="8"/>
  <c r="E52" i="8"/>
  <c r="N342" i="8"/>
  <c r="N47" i="8"/>
  <c r="N52" i="8"/>
  <c r="J47" i="8"/>
  <c r="J342" i="8"/>
  <c r="J52" i="8"/>
  <c r="J53" i="8" s="1"/>
  <c r="F278" i="8"/>
  <c r="F283" i="8"/>
  <c r="D278" i="8"/>
  <c r="D283" i="8"/>
  <c r="O283" i="8"/>
  <c r="O278" i="8"/>
  <c r="D79" i="8"/>
  <c r="D74" i="8"/>
  <c r="L74" i="8"/>
  <c r="L79" i="8"/>
  <c r="J74" i="8"/>
  <c r="J79" i="8"/>
  <c r="M256" i="8"/>
  <c r="M251" i="8"/>
  <c r="N251" i="8"/>
  <c r="N256" i="8"/>
  <c r="O251" i="8"/>
  <c r="O256" i="8"/>
  <c r="D329" i="8"/>
  <c r="D334" i="8"/>
  <c r="H329" i="8"/>
  <c r="H334" i="8"/>
  <c r="O329" i="8"/>
  <c r="O334" i="8"/>
  <c r="O130" i="8"/>
  <c r="O125" i="8"/>
  <c r="N130" i="8"/>
  <c r="N125" i="8"/>
  <c r="E130" i="8"/>
  <c r="E125" i="8"/>
  <c r="M176" i="8"/>
  <c r="M181" i="8"/>
  <c r="I181" i="8"/>
  <c r="I176" i="8"/>
  <c r="J181" i="8"/>
  <c r="J176" i="8"/>
  <c r="D176" i="8"/>
  <c r="D181" i="8"/>
  <c r="F232" i="8"/>
  <c r="F227" i="8"/>
  <c r="J232" i="8"/>
  <c r="J227" i="8"/>
  <c r="D232" i="8"/>
  <c r="D227" i="8"/>
  <c r="H205" i="8"/>
  <c r="H200" i="8"/>
  <c r="N205" i="8"/>
  <c r="N200" i="8"/>
  <c r="D205" i="8"/>
  <c r="D200" i="8"/>
  <c r="N302" i="8"/>
  <c r="N307" i="8"/>
  <c r="K302" i="8"/>
  <c r="K307" i="8"/>
  <c r="E302" i="8"/>
  <c r="E307" i="8"/>
  <c r="L103" i="8"/>
  <c r="L98" i="8"/>
  <c r="I103" i="8"/>
  <c r="I98" i="8"/>
  <c r="H98" i="8"/>
  <c r="H103" i="8"/>
  <c r="L52" i="8"/>
  <c r="L342" i="8"/>
  <c r="L47" i="8"/>
  <c r="M342" i="8"/>
  <c r="M52" i="8"/>
  <c r="M47" i="8"/>
  <c r="K47" i="8"/>
  <c r="K342" i="8"/>
  <c r="K52" i="8"/>
  <c r="N278" i="8"/>
  <c r="N283" i="8"/>
  <c r="L283" i="8"/>
  <c r="L278" i="8"/>
  <c r="K283" i="8"/>
  <c r="K278" i="8"/>
  <c r="K79" i="8"/>
  <c r="K74" i="8"/>
  <c r="H79" i="8"/>
  <c r="H74" i="8"/>
  <c r="M79" i="8"/>
  <c r="M74" i="8"/>
  <c r="G251" i="8"/>
  <c r="G256" i="8"/>
  <c r="E256" i="8"/>
  <c r="E251" i="8"/>
  <c r="K251" i="8"/>
  <c r="K256" i="8"/>
  <c r="L334" i="8"/>
  <c r="L329" i="8"/>
  <c r="J329" i="8"/>
  <c r="J334" i="8"/>
  <c r="F334" i="8"/>
  <c r="F329" i="8"/>
  <c r="D130" i="8"/>
  <c r="D125" i="8"/>
  <c r="I125" i="8"/>
  <c r="I130" i="8"/>
  <c r="G130" i="8"/>
  <c r="G125" i="8"/>
  <c r="E227" i="8"/>
  <c r="E232" i="8"/>
  <c r="L232" i="8"/>
  <c r="L227" i="8"/>
  <c r="N232" i="8"/>
  <c r="N227" i="8"/>
  <c r="J200" i="8"/>
  <c r="J205" i="8"/>
  <c r="M205" i="8"/>
  <c r="M200" i="8"/>
  <c r="G200" i="8"/>
  <c r="G205" i="8"/>
  <c r="L302" i="8"/>
  <c r="L307" i="8"/>
  <c r="F307" i="8"/>
  <c r="F302" i="8"/>
  <c r="O302" i="8"/>
  <c r="O307" i="8"/>
  <c r="N103" i="8"/>
  <c r="N98" i="8"/>
  <c r="O98" i="8"/>
  <c r="O103" i="8"/>
  <c r="F103" i="8"/>
  <c r="F98" i="8"/>
  <c r="H342" i="8"/>
  <c r="H47" i="8"/>
  <c r="H52" i="8"/>
  <c r="O52" i="8"/>
  <c r="O342" i="8"/>
  <c r="O47" i="8"/>
  <c r="F342" i="8"/>
  <c r="F47" i="8"/>
  <c r="F52" i="8"/>
  <c r="J278" i="8"/>
  <c r="J283" i="8"/>
  <c r="I278" i="8"/>
  <c r="I283" i="8"/>
  <c r="G283" i="8"/>
  <c r="G278" i="8"/>
  <c r="O79" i="8"/>
  <c r="O74" i="8"/>
  <c r="N74" i="8"/>
  <c r="N79" i="8"/>
  <c r="F79" i="8"/>
  <c r="F74" i="8"/>
  <c r="F251" i="8"/>
  <c r="F256" i="8"/>
  <c r="D256" i="8"/>
  <c r="D251" i="8"/>
  <c r="L251" i="8"/>
  <c r="L256" i="8"/>
  <c r="K334" i="8"/>
  <c r="K329" i="8"/>
  <c r="E329" i="8"/>
  <c r="E334" i="8"/>
  <c r="I329" i="8"/>
  <c r="I334" i="8"/>
  <c r="K125" i="8"/>
  <c r="K130" i="8"/>
  <c r="J130" i="8"/>
  <c r="J125" i="8"/>
  <c r="L130" i="8"/>
  <c r="L125" i="8"/>
  <c r="L80" i="8" l="1"/>
  <c r="F131" i="8"/>
  <c r="O104" i="8"/>
  <c r="D80" i="8"/>
  <c r="E104" i="8"/>
  <c r="E80" i="8"/>
  <c r="I80" i="8"/>
  <c r="I308" i="8"/>
  <c r="L206" i="8"/>
  <c r="K233" i="8"/>
  <c r="E182" i="8"/>
  <c r="M233" i="8"/>
  <c r="J257" i="8"/>
  <c r="H257" i="8"/>
  <c r="O308" i="8"/>
  <c r="L308" i="8"/>
  <c r="E233" i="8"/>
  <c r="I131" i="8"/>
  <c r="O257" i="8"/>
  <c r="F284" i="8"/>
  <c r="M308" i="8"/>
  <c r="E206" i="8"/>
  <c r="O206" i="8"/>
  <c r="N182" i="8"/>
  <c r="M335" i="8"/>
  <c r="G335" i="8"/>
  <c r="E284" i="8"/>
  <c r="J308" i="8"/>
  <c r="K206" i="8"/>
  <c r="I335" i="8"/>
  <c r="J284" i="8"/>
  <c r="H53" i="8"/>
  <c r="J335" i="8"/>
  <c r="K257" i="8"/>
  <c r="G257" i="8"/>
  <c r="N284" i="8"/>
  <c r="H104" i="8"/>
  <c r="K308" i="8"/>
  <c r="D182" i="8"/>
  <c r="L131" i="8"/>
  <c r="N80" i="8"/>
  <c r="O53" i="8"/>
  <c r="G206" i="8"/>
  <c r="J206" i="8"/>
  <c r="F335" i="8"/>
  <c r="L335" i="8"/>
  <c r="E257" i="8"/>
  <c r="M80" i="8"/>
  <c r="K80" i="8"/>
  <c r="L284" i="8"/>
  <c r="K53" i="8"/>
  <c r="M53" i="8"/>
  <c r="L53" i="8"/>
  <c r="I104" i="8"/>
  <c r="N206" i="8"/>
  <c r="D233" i="8"/>
  <c r="F233" i="8"/>
  <c r="J182" i="8"/>
  <c r="N131" i="8"/>
  <c r="G53" i="8"/>
  <c r="D104" i="8"/>
  <c r="H308" i="8"/>
  <c r="I206" i="8"/>
  <c r="F206" i="8"/>
  <c r="L182" i="8"/>
  <c r="G182" i="8"/>
  <c r="H335" i="8"/>
  <c r="J131" i="8"/>
  <c r="K335" i="8"/>
  <c r="G284" i="8"/>
  <c r="H80" i="8"/>
  <c r="K284" i="8"/>
  <c r="L104" i="8"/>
  <c r="D206" i="8"/>
  <c r="H206" i="8"/>
  <c r="J233" i="8"/>
  <c r="I182" i="8"/>
  <c r="E131" i="8"/>
  <c r="O131" i="8"/>
  <c r="N104" i="8"/>
  <c r="L233" i="8"/>
  <c r="D257" i="8"/>
  <c r="K131" i="8"/>
  <c r="E335" i="8"/>
  <c r="L257" i="8"/>
  <c r="F257" i="8"/>
  <c r="F80" i="8"/>
  <c r="O80" i="8"/>
  <c r="I284" i="8"/>
  <c r="F53" i="8"/>
  <c r="M206" i="8"/>
  <c r="N233" i="8"/>
  <c r="E308" i="8"/>
  <c r="N308" i="8"/>
  <c r="M182" i="8"/>
  <c r="O335" i="8"/>
  <c r="D335" i="8"/>
  <c r="M257" i="8"/>
  <c r="O284" i="8"/>
  <c r="E53" i="8"/>
  <c r="K104" i="8"/>
  <c r="H233" i="8"/>
  <c r="F182" i="8"/>
  <c r="G233" i="8"/>
  <c r="H182" i="8"/>
  <c r="H131" i="8"/>
  <c r="I257" i="8"/>
  <c r="I53" i="8"/>
  <c r="D53" i="8"/>
  <c r="J104" i="8"/>
  <c r="D308" i="8"/>
  <c r="O233" i="8"/>
  <c r="K182" i="8"/>
  <c r="N257" i="8"/>
  <c r="J80" i="8"/>
  <c r="D284" i="8"/>
  <c r="N53" i="8"/>
  <c r="M104" i="8"/>
  <c r="G308" i="8"/>
  <c r="I233" i="8"/>
  <c r="O182" i="8"/>
  <c r="M131" i="8"/>
  <c r="N335" i="8"/>
  <c r="G80" i="8"/>
  <c r="M284" i="8"/>
  <c r="F104" i="8"/>
  <c r="F308" i="8"/>
  <c r="G131" i="8"/>
  <c r="D131" i="8"/>
  <c r="H284" i="8"/>
  <c r="P342" i="8"/>
  <c r="G104" i="8"/>
  <c r="P81" i="8" l="1"/>
  <c r="K343" i="8"/>
  <c r="G343" i="8"/>
  <c r="P183" i="8"/>
  <c r="P80" i="8"/>
  <c r="R81" i="8" s="1"/>
  <c r="P234" i="8"/>
  <c r="L343" i="8"/>
  <c r="F343" i="8"/>
  <c r="P182" i="8"/>
  <c r="E343" i="8"/>
  <c r="O343" i="8"/>
  <c r="P104" i="8"/>
  <c r="M343" i="8"/>
  <c r="P105" i="8"/>
  <c r="I343" i="8"/>
  <c r="P54" i="8"/>
  <c r="P53" i="8"/>
  <c r="D343" i="8"/>
  <c r="P336" i="8"/>
  <c r="P335" i="8"/>
  <c r="P206" i="8"/>
  <c r="P207" i="8"/>
  <c r="N343" i="8"/>
  <c r="P233" i="8"/>
  <c r="P308" i="8"/>
  <c r="P309" i="8"/>
  <c r="P284" i="8"/>
  <c r="J343" i="8"/>
  <c r="P131" i="8"/>
  <c r="P132" i="8"/>
  <c r="P285" i="8"/>
  <c r="H343" i="8"/>
  <c r="P257" i="8"/>
  <c r="P258" i="8"/>
  <c r="R234" i="8" l="1"/>
  <c r="R183" i="8"/>
  <c r="R336" i="8"/>
  <c r="R105" i="8"/>
  <c r="R285" i="8"/>
  <c r="P344" i="8"/>
  <c r="P343" i="8"/>
  <c r="R258" i="8"/>
  <c r="R132" i="8"/>
  <c r="R309" i="8"/>
  <c r="R207" i="8"/>
  <c r="R54" i="8"/>
  <c r="K347" i="8" l="1"/>
</calcChain>
</file>

<file path=xl/sharedStrings.xml><?xml version="1.0" encoding="utf-8"?>
<sst xmlns="http://schemas.openxmlformats.org/spreadsheetml/2006/main" count="1327" uniqueCount="213">
  <si>
    <t>～</t>
    <phoneticPr fontId="5"/>
  </si>
  <si>
    <t>指定項目：予定値</t>
    <rPh sb="0" eb="2">
      <t>シテイ</t>
    </rPh>
    <rPh sb="2" eb="4">
      <t>コウモク</t>
    </rPh>
    <rPh sb="5" eb="7">
      <t>ヨテイ</t>
    </rPh>
    <rPh sb="7" eb="8">
      <t>チ</t>
    </rPh>
    <phoneticPr fontId="25"/>
  </si>
  <si>
    <t>算定要領</t>
    <rPh sb="0" eb="2">
      <t>サンテイ</t>
    </rPh>
    <rPh sb="2" eb="4">
      <t>ヨウリョウ</t>
    </rPh>
    <phoneticPr fontId="25"/>
  </si>
  <si>
    <t>合計</t>
    <rPh sb="0" eb="2">
      <t>ゴウケイ</t>
    </rPh>
    <phoneticPr fontId="25"/>
  </si>
  <si>
    <t>a</t>
    <phoneticPr fontId="25"/>
  </si>
  <si>
    <t>b</t>
    <phoneticPr fontId="25"/>
  </si>
  <si>
    <t>c</t>
    <phoneticPr fontId="25"/>
  </si>
  <si>
    <t>d</t>
    <phoneticPr fontId="25"/>
  </si>
  <si>
    <t>使用電力料金の算定区分</t>
    <rPh sb="0" eb="2">
      <t>シヨウ</t>
    </rPh>
    <rPh sb="2" eb="4">
      <t>デンリョク</t>
    </rPh>
    <rPh sb="4" eb="6">
      <t>リョウキン</t>
    </rPh>
    <rPh sb="7" eb="9">
      <t>サンテイ</t>
    </rPh>
    <rPh sb="9" eb="11">
      <t>クブン</t>
    </rPh>
    <phoneticPr fontId="25"/>
  </si>
  <si>
    <t>使用電力料金の算定明細</t>
    <rPh sb="0" eb="2">
      <t>シヨウ</t>
    </rPh>
    <rPh sb="2" eb="4">
      <t>デンリョク</t>
    </rPh>
    <rPh sb="4" eb="6">
      <t>リョウキン</t>
    </rPh>
    <rPh sb="7" eb="9">
      <t>サンテイ</t>
    </rPh>
    <rPh sb="9" eb="11">
      <t>メイサイ</t>
    </rPh>
    <phoneticPr fontId="25"/>
  </si>
  <si>
    <t>≪留意事項≫</t>
    <rPh sb="1" eb="3">
      <t>リュウイ</t>
    </rPh>
    <rPh sb="3" eb="5">
      <t>ジコウ</t>
    </rPh>
    <phoneticPr fontId="8"/>
  </si>
  <si>
    <t>・夏季とは7月1日から9月30日までとし、他季とは夏季以外の期間とする。</t>
    <rPh sb="1" eb="3">
      <t>カキ</t>
    </rPh>
    <rPh sb="6" eb="7">
      <t>ガツ</t>
    </rPh>
    <rPh sb="8" eb="9">
      <t>ニチ</t>
    </rPh>
    <rPh sb="12" eb="13">
      <t>ガツ</t>
    </rPh>
    <rPh sb="15" eb="16">
      <t>ニチ</t>
    </rPh>
    <rPh sb="21" eb="22">
      <t>タ</t>
    </rPh>
    <rPh sb="22" eb="23">
      <t>キ</t>
    </rPh>
    <rPh sb="25" eb="27">
      <t>カキ</t>
    </rPh>
    <rPh sb="27" eb="29">
      <t>イガイ</t>
    </rPh>
    <rPh sb="30" eb="32">
      <t>キカン</t>
    </rPh>
    <phoneticPr fontId="8"/>
  </si>
  <si>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8"/>
  </si>
  <si>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8"/>
  </si>
  <si>
    <t>令和２年</t>
    <rPh sb="0" eb="2">
      <t>レイワ</t>
    </rPh>
    <rPh sb="3" eb="4">
      <t>ネン</t>
    </rPh>
    <phoneticPr fontId="25"/>
  </si>
  <si>
    <t>４月</t>
    <rPh sb="1" eb="2">
      <t>ガツ</t>
    </rPh>
    <phoneticPr fontId="5"/>
  </si>
  <si>
    <t>５月</t>
  </si>
  <si>
    <t>６月</t>
  </si>
  <si>
    <t>７月</t>
  </si>
  <si>
    <t>８月</t>
  </si>
  <si>
    <t>９月</t>
  </si>
  <si>
    <t>１０月</t>
  </si>
  <si>
    <t>１１月</t>
  </si>
  <si>
    <t>１２月</t>
  </si>
  <si>
    <t>１月</t>
    <rPh sb="1" eb="2">
      <t>ガツ</t>
    </rPh>
    <phoneticPr fontId="5"/>
  </si>
  <si>
    <t>２月</t>
    <rPh sb="1" eb="2">
      <t>ガツ</t>
    </rPh>
    <phoneticPr fontId="5"/>
  </si>
  <si>
    <t>３月</t>
    <rPh sb="1" eb="2">
      <t>ガツ</t>
    </rPh>
    <phoneticPr fontId="5"/>
  </si>
  <si>
    <t>備考</t>
    <rPh sb="0" eb="2">
      <t>ビコウ</t>
    </rPh>
    <phoneticPr fontId="25"/>
  </si>
  <si>
    <t>e</t>
    <phoneticPr fontId="25"/>
  </si>
  <si>
    <t>f</t>
    <phoneticPr fontId="25"/>
  </si>
  <si>
    <t>h=d*右欄単価</t>
    <phoneticPr fontId="25"/>
  </si>
  <si>
    <t>i=e*右欄単価</t>
    <phoneticPr fontId="25"/>
  </si>
  <si>
    <t>ピーク使用量 (kWh)</t>
    <rPh sb="3" eb="5">
      <t>シヨウ</t>
    </rPh>
    <rPh sb="5" eb="6">
      <t>リョウ</t>
    </rPh>
    <phoneticPr fontId="25"/>
  </si>
  <si>
    <t>昼間使用量 (kWh)</t>
    <phoneticPr fontId="25"/>
  </si>
  <si>
    <t>夜間使用量 (kWh)</t>
    <phoneticPr fontId="25"/>
  </si>
  <si>
    <t>基本料金 (円)</t>
    <rPh sb="6" eb="7">
      <t>エン</t>
    </rPh>
    <phoneticPr fontId="25"/>
  </si>
  <si>
    <t>ピーク料金 (円)</t>
    <phoneticPr fontId="25"/>
  </si>
  <si>
    <t>夜間料金 (円)</t>
    <phoneticPr fontId="25"/>
  </si>
  <si>
    <t>使用電力料 (円)</t>
    <rPh sb="0" eb="2">
      <t>シヨウ</t>
    </rPh>
    <rPh sb="2" eb="4">
      <t>デンリョク</t>
    </rPh>
    <rPh sb="4" eb="5">
      <t>リョウ</t>
    </rPh>
    <rPh sb="7" eb="8">
      <t>エン</t>
    </rPh>
    <phoneticPr fontId="25"/>
  </si>
  <si>
    <t>予定使用電力量 ※(kWh)</t>
    <rPh sb="0" eb="2">
      <t>ヨテイ</t>
    </rPh>
    <rPh sb="2" eb="4">
      <t>シヨウ</t>
    </rPh>
    <rPh sb="4" eb="6">
      <t>デンリョク</t>
    </rPh>
    <rPh sb="6" eb="7">
      <t>リョウ</t>
    </rPh>
    <phoneticPr fontId="25"/>
  </si>
  <si>
    <t>予定使用電力量 (kWh)</t>
    <rPh sb="0" eb="2">
      <t>ヨテイ</t>
    </rPh>
    <rPh sb="2" eb="4">
      <t>シヨウ</t>
    </rPh>
    <rPh sb="4" eb="6">
      <t>デンリョク</t>
    </rPh>
    <rPh sb="6" eb="7">
      <t>リョウ</t>
    </rPh>
    <phoneticPr fontId="25"/>
  </si>
  <si>
    <t>予定契約電力 (kW)</t>
    <rPh sb="0" eb="2">
      <t>ヨテイ</t>
    </rPh>
    <rPh sb="2" eb="4">
      <t>ケイヤク</t>
    </rPh>
    <rPh sb="4" eb="6">
      <t>デンリョク</t>
    </rPh>
    <phoneticPr fontId="25"/>
  </si>
  <si>
    <t>年月</t>
    <rPh sb="0" eb="1">
      <t>ネン</t>
    </rPh>
    <rPh sb="1" eb="2">
      <t>ガツ</t>
    </rPh>
    <phoneticPr fontId="25"/>
  </si>
  <si>
    <t>単価入力欄(少数2位まで)</t>
    <rPh sb="0" eb="2">
      <t>タンカ</t>
    </rPh>
    <rPh sb="2" eb="4">
      <t>ニュウリョク</t>
    </rPh>
    <rPh sb="4" eb="5">
      <t>ラン</t>
    </rPh>
    <rPh sb="6" eb="8">
      <t>ショウスウ</t>
    </rPh>
    <rPh sb="9" eb="10">
      <t>イ</t>
    </rPh>
    <phoneticPr fontId="25"/>
  </si>
  <si>
    <t>※1　g=b*右欄単価*（1.85-c/100)【少数第3位以下切り捨て】</t>
    <phoneticPr fontId="5"/>
  </si>
  <si>
    <t>※1</t>
    <phoneticPr fontId="5"/>
  </si>
  <si>
    <t>夏季料金 (円)</t>
    <rPh sb="0" eb="2">
      <t>カキ</t>
    </rPh>
    <phoneticPr fontId="25"/>
  </si>
  <si>
    <t>その他季料金 (円)</t>
    <rPh sb="2" eb="3">
      <t>タ</t>
    </rPh>
    <rPh sb="3" eb="4">
      <t>キ</t>
    </rPh>
    <rPh sb="4" eb="6">
      <t>リョウキン</t>
    </rPh>
    <phoneticPr fontId="25"/>
  </si>
  <si>
    <t>ｊ=e*右欄単価</t>
    <phoneticPr fontId="25"/>
  </si>
  <si>
    <t>k=f*右欄単価</t>
    <phoneticPr fontId="25"/>
  </si>
  <si>
    <t>設備容量：</t>
    <rPh sb="0" eb="2">
      <t>セツビ</t>
    </rPh>
    <rPh sb="2" eb="4">
      <t>ヨウリョウ</t>
    </rPh>
    <phoneticPr fontId="5"/>
  </si>
  <si>
    <t>契約電力(予定)：</t>
    <rPh sb="0" eb="2">
      <t>ケイヤク</t>
    </rPh>
    <rPh sb="2" eb="4">
      <t>デンリョク</t>
    </rPh>
    <rPh sb="5" eb="7">
      <t>ヨテイ</t>
    </rPh>
    <phoneticPr fontId="5"/>
  </si>
  <si>
    <t>非常用自家発電設備：</t>
    <rPh sb="0" eb="3">
      <t>ヒジョウヨウ</t>
    </rPh>
    <rPh sb="3" eb="5">
      <t>ジカ</t>
    </rPh>
    <rPh sb="5" eb="7">
      <t>ハツデン</t>
    </rPh>
    <rPh sb="7" eb="9">
      <t>セツビ</t>
    </rPh>
    <phoneticPr fontId="5"/>
  </si>
  <si>
    <t>常用自家発電設備：</t>
    <rPh sb="0" eb="2">
      <t>ジョウヨウ</t>
    </rPh>
    <rPh sb="2" eb="4">
      <t>ジカ</t>
    </rPh>
    <rPh sb="4" eb="6">
      <t>ハツデン</t>
    </rPh>
    <rPh sb="6" eb="8">
      <t>セツビ</t>
    </rPh>
    <phoneticPr fontId="5"/>
  </si>
  <si>
    <t>最大需要電力 (kW)</t>
    <rPh sb="0" eb="2">
      <t>サイダイ</t>
    </rPh>
    <rPh sb="2" eb="4">
      <t>ジュヨウ</t>
    </rPh>
    <rPh sb="4" eb="6">
      <t>デンリョク</t>
    </rPh>
    <phoneticPr fontId="25"/>
  </si>
  <si>
    <t>負荷率 (%)</t>
    <rPh sb="0" eb="2">
      <t>フカ</t>
    </rPh>
    <rPh sb="2" eb="3">
      <t>リツ</t>
    </rPh>
    <phoneticPr fontId="25"/>
  </si>
  <si>
    <t>g ※1</t>
    <phoneticPr fontId="5"/>
  </si>
  <si>
    <t>g　※1</t>
    <phoneticPr fontId="5"/>
  </si>
  <si>
    <t>4～9月</t>
    <rPh sb="3" eb="4">
      <t>ガツ</t>
    </rPh>
    <phoneticPr fontId="5"/>
  </si>
  <si>
    <t>②</t>
    <phoneticPr fontId="5"/>
  </si>
  <si>
    <t>使用電力料合計 (円)　①</t>
    <rPh sb="0" eb="2">
      <t>シヨウ</t>
    </rPh>
    <rPh sb="2" eb="4">
      <t>デンリョク</t>
    </rPh>
    <rPh sb="4" eb="5">
      <t>リョウ</t>
    </rPh>
    <rPh sb="5" eb="6">
      <t>ゴウ</t>
    </rPh>
    <rPh sb="6" eb="7">
      <t>ケイ</t>
    </rPh>
    <rPh sb="9" eb="10">
      <t>エン</t>
    </rPh>
    <phoneticPr fontId="25"/>
  </si>
  <si>
    <t>（ 契約期間 使用電力料合計 ）</t>
    <rPh sb="2" eb="4">
      <t>ケイヤク</t>
    </rPh>
    <rPh sb="4" eb="6">
      <t>キカン</t>
    </rPh>
    <rPh sb="7" eb="9">
      <t>シヨウ</t>
    </rPh>
    <rPh sb="9" eb="11">
      <t>デンリョク</t>
    </rPh>
    <rPh sb="11" eb="12">
      <t>リョウ</t>
    </rPh>
    <rPh sb="12" eb="14">
      <t>ゴウケイ</t>
    </rPh>
    <phoneticPr fontId="25"/>
  </si>
  <si>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8"/>
  </si>
  <si>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8"/>
  </si>
  <si>
    <t>・昼間時間とは8時から22時までとし，ピーク時間及び休日等(※1)の該当する時間を除く。</t>
    <rPh sb="24" eb="25">
      <t>オヨ</t>
    </rPh>
    <rPh sb="26" eb="28">
      <t>キュウジツ</t>
    </rPh>
    <rPh sb="28" eb="29">
      <t>トウ</t>
    </rPh>
    <rPh sb="34" eb="36">
      <t>ガイトウ</t>
    </rPh>
    <rPh sb="38" eb="40">
      <t>ジカン</t>
    </rPh>
    <rPh sb="41" eb="42">
      <t>ノゾ</t>
    </rPh>
    <phoneticPr fontId="5"/>
  </si>
  <si>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8"/>
  </si>
  <si>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8"/>
  </si>
  <si>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8"/>
  </si>
  <si>
    <t>1Y</t>
    <phoneticPr fontId="5"/>
  </si>
  <si>
    <t>0.5Y</t>
    <phoneticPr fontId="5"/>
  </si>
  <si>
    <t>※1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5"/>
  </si>
  <si>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5"/>
  </si>
  <si>
    <t>契約電力(予定) (kW)</t>
    <rPh sb="0" eb="2">
      <t>ケイヤク</t>
    </rPh>
    <rPh sb="2" eb="4">
      <t>デンリョク</t>
    </rPh>
    <rPh sb="5" eb="7">
      <t>ヨテイ</t>
    </rPh>
    <phoneticPr fontId="25"/>
  </si>
  <si>
    <t>契約電力(実績) (kW)</t>
    <rPh sb="5" eb="7">
      <t>ジッセキ</t>
    </rPh>
    <phoneticPr fontId="5"/>
  </si>
  <si>
    <t>力率(予定) (％)</t>
    <rPh sb="0" eb="2">
      <t>リキリツ</t>
    </rPh>
    <rPh sb="3" eb="5">
      <t>ヨテイ</t>
    </rPh>
    <phoneticPr fontId="25"/>
  </si>
  <si>
    <t>力率(実績) (％)</t>
    <rPh sb="0" eb="2">
      <t>リキリツ</t>
    </rPh>
    <rPh sb="3" eb="5">
      <t>ジッセキ</t>
    </rPh>
    <phoneticPr fontId="25"/>
  </si>
  <si>
    <t>契約電力(実績) (kW)</t>
    <rPh sb="0" eb="2">
      <t>ケイヤク</t>
    </rPh>
    <rPh sb="2" eb="4">
      <t>デンリョク</t>
    </rPh>
    <rPh sb="5" eb="7">
      <t>ジッセキ</t>
    </rPh>
    <phoneticPr fontId="25"/>
  </si>
  <si>
    <t>力率(予定） (％)</t>
    <rPh sb="0" eb="2">
      <t>リキリツ</t>
    </rPh>
    <rPh sb="3" eb="5">
      <t>ヨテイ</t>
    </rPh>
    <phoneticPr fontId="25"/>
  </si>
  <si>
    <t>《 　参考情報　 》</t>
    <rPh sb="3" eb="5">
      <t>サンコウ</t>
    </rPh>
    <rPh sb="5" eb="7">
      <t>ジョウホウ</t>
    </rPh>
    <phoneticPr fontId="5"/>
  </si>
  <si>
    <t>電力量(kWh)</t>
    <rPh sb="0" eb="2">
      <t>デンリョク</t>
    </rPh>
    <rPh sb="2" eb="3">
      <t>リョウ</t>
    </rPh>
    <phoneticPr fontId="5"/>
  </si>
  <si>
    <t>期間</t>
    <rPh sb="0" eb="2">
      <t>キカン</t>
    </rPh>
    <phoneticPr fontId="5"/>
  </si>
  <si>
    <t>入札金額積算内訳書</t>
    <phoneticPr fontId="25"/>
  </si>
  <si>
    <t>２年６ヶ月</t>
    <rPh sb="1" eb="2">
      <t>ネン</t>
    </rPh>
    <rPh sb="4" eb="5">
      <t>ゲツ</t>
    </rPh>
    <phoneticPr fontId="5"/>
  </si>
  <si>
    <t>湯元送水ポンプ場</t>
  </si>
  <si>
    <t>鈎取山送水ポンプ場</t>
  </si>
  <si>
    <t>南中山配水所</t>
  </si>
  <si>
    <t>錦ケ丘配水所</t>
  </si>
  <si>
    <t>富田送水ポンプ場</t>
  </si>
  <si>
    <t>鈎取山配水所</t>
  </si>
  <si>
    <t>茂庭第一配水所</t>
  </si>
  <si>
    <t>道半送水ポンプ場</t>
  </si>
  <si>
    <t>館送水ポンプ場</t>
  </si>
  <si>
    <t>赤坂配水所</t>
  </si>
  <si>
    <t>北山配水所</t>
  </si>
  <si>
    <t>馬場中継送水ポンプ場</t>
  </si>
  <si>
    <t>寺岡配水所</t>
  </si>
  <si>
    <t>施設番号</t>
    <rPh sb="0" eb="2">
      <t>シセツ</t>
    </rPh>
    <rPh sb="2" eb="4">
      <t>バンゴウ</t>
    </rPh>
    <phoneticPr fontId="5"/>
  </si>
  <si>
    <t>2.5Y</t>
    <phoneticPr fontId="5"/>
  </si>
  <si>
    <t>円 (2.5Y)</t>
    <rPh sb="0" eb="1">
      <t>エン</t>
    </rPh>
    <phoneticPr fontId="5"/>
  </si>
  <si>
    <t>　　← 契約期間（２年６ヶ月） 使用電力料</t>
    <rPh sb="4" eb="6">
      <t>ケイヤク</t>
    </rPh>
    <rPh sb="6" eb="8">
      <t>キカン</t>
    </rPh>
    <rPh sb="10" eb="11">
      <t>ネン</t>
    </rPh>
    <rPh sb="13" eb="14">
      <t>ゲツ</t>
    </rPh>
    <rPh sb="16" eb="18">
      <t>シヨウ</t>
    </rPh>
    <rPh sb="18" eb="20">
      <t>デンリョク</t>
    </rPh>
    <rPh sb="20" eb="21">
      <t>リョウ</t>
    </rPh>
    <phoneticPr fontId="5"/>
  </si>
  <si>
    <t>（電力需給契約書　明細）</t>
    <rPh sb="1" eb="3">
      <t>デンリョク</t>
    </rPh>
    <rPh sb="3" eb="5">
      <t>ジュキュウ</t>
    </rPh>
    <rPh sb="5" eb="8">
      <t>ケイヤクショ</t>
    </rPh>
    <rPh sb="9" eb="11">
      <t>メイサイ</t>
    </rPh>
    <phoneticPr fontId="5"/>
  </si>
  <si>
    <t>件 名 ：</t>
    <rPh sb="0" eb="1">
      <t>ケン</t>
    </rPh>
    <rPh sb="2" eb="3">
      <t>メイ</t>
    </rPh>
    <phoneticPr fontId="5"/>
  </si>
  <si>
    <t>電力料金単価（円／ｋＷｈ）</t>
    <rPh sb="0" eb="2">
      <t>デンリョク</t>
    </rPh>
    <rPh sb="2" eb="4">
      <t>リョウキン</t>
    </rPh>
    <rPh sb="4" eb="6">
      <t>タンカ</t>
    </rPh>
    <phoneticPr fontId="5"/>
  </si>
  <si>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5"/>
  </si>
  <si>
    <t>円／ｋW</t>
    <rPh sb="0" eb="1">
      <t>エン</t>
    </rPh>
    <phoneticPr fontId="5"/>
  </si>
  <si>
    <t>円／ｋＷｈ</t>
    <phoneticPr fontId="5"/>
  </si>
  <si>
    <t>ピーク</t>
    <phoneticPr fontId="5"/>
  </si>
  <si>
    <t>夜間</t>
    <rPh sb="0" eb="2">
      <t>ヤカン</t>
    </rPh>
    <phoneticPr fontId="5"/>
  </si>
  <si>
    <t>その他季</t>
    <rPh sb="2" eb="3">
      <t>タ</t>
    </rPh>
    <rPh sb="3" eb="4">
      <t>キ</t>
    </rPh>
    <phoneticPr fontId="5"/>
  </si>
  <si>
    <t>夏季</t>
    <rPh sb="0" eb="1">
      <t>ナツ</t>
    </rPh>
    <rPh sb="1" eb="2">
      <t>キ</t>
    </rPh>
    <phoneticPr fontId="5"/>
  </si>
  <si>
    <t>割引率</t>
    <rPh sb="0" eb="2">
      <t>ワリビキ</t>
    </rPh>
    <rPh sb="2" eb="3">
      <t>リツ</t>
    </rPh>
    <phoneticPr fontId="5"/>
  </si>
  <si>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5"/>
  </si>
  <si>
    <t>①×２＋②</t>
    <phoneticPr fontId="5"/>
  </si>
  <si>
    <t>L=b*右欄単価</t>
    <phoneticPr fontId="25"/>
  </si>
  <si>
    <t>Σ(g～k)-L 【整数止】</t>
    <rPh sb="10" eb="12">
      <t>セイスウ</t>
    </rPh>
    <rPh sb="12" eb="13">
      <t>ト</t>
    </rPh>
    <phoneticPr fontId="25"/>
  </si>
  <si>
    <t xml:space="preserve"> 円　《 入 札 書 記 載 額 》</t>
    <rPh sb="1" eb="2">
      <t>エン</t>
    </rPh>
    <rPh sb="5" eb="6">
      <t>イリ</t>
    </rPh>
    <rPh sb="7" eb="8">
      <t>サツ</t>
    </rPh>
    <rPh sb="9" eb="10">
      <t>ショ</t>
    </rPh>
    <rPh sb="11" eb="12">
      <t>キ</t>
    </rPh>
    <rPh sb="13" eb="14">
      <t>ミツル</t>
    </rPh>
    <rPh sb="15" eb="16">
      <t>ガク</t>
    </rPh>
    <phoneticPr fontId="5"/>
  </si>
  <si>
    <t>【７／７】</t>
    <phoneticPr fontId="5"/>
  </si>
  <si>
    <t>【６／７】</t>
    <phoneticPr fontId="5"/>
  </si>
  <si>
    <t>【５／７】</t>
    <phoneticPr fontId="5"/>
  </si>
  <si>
    <t>【４／７】</t>
    <phoneticPr fontId="5"/>
  </si>
  <si>
    <t>【３／７】</t>
    <phoneticPr fontId="5"/>
  </si>
  <si>
    <t>【２／７】</t>
    <phoneticPr fontId="5"/>
  </si>
  <si>
    <t>【１／７】</t>
    <phoneticPr fontId="5"/>
  </si>
  <si>
    <t>2019.10月
～2020.9月
実績</t>
    <rPh sb="7" eb="8">
      <t>ガツ</t>
    </rPh>
    <rPh sb="16" eb="17">
      <t>ガツ</t>
    </rPh>
    <rPh sb="18" eb="20">
      <t>ジッセキ</t>
    </rPh>
    <phoneticPr fontId="5"/>
  </si>
  <si>
    <t>仙台市水道局　湯元送水ポンプ場外１２施設 電力需給</t>
    <rPh sb="0" eb="2">
      <t>センダイ</t>
    </rPh>
    <rPh sb="2" eb="3">
      <t>シ</t>
    </rPh>
    <rPh sb="3" eb="5">
      <t>スイドウ</t>
    </rPh>
    <rPh sb="5" eb="6">
      <t>キョク</t>
    </rPh>
    <rPh sb="7" eb="9">
      <t>ユモト</t>
    </rPh>
    <rPh sb="9" eb="11">
      <t>ソウスイ</t>
    </rPh>
    <rPh sb="14" eb="15">
      <t>ジョウ</t>
    </rPh>
    <rPh sb="15" eb="16">
      <t>ガイ</t>
    </rPh>
    <rPh sb="18" eb="20">
      <t>シセツ</t>
    </rPh>
    <rPh sb="21" eb="23">
      <t>デンリョク</t>
    </rPh>
    <rPh sb="23" eb="25">
      <t>ジュキュウ</t>
    </rPh>
    <phoneticPr fontId="5"/>
  </si>
  <si>
    <t>＝</t>
    <phoneticPr fontId="25"/>
  </si>
  <si>
    <t>(税込み)</t>
    <rPh sb="1" eb="3">
      <t>ゼイコ</t>
    </rPh>
    <phoneticPr fontId="5"/>
  </si>
  <si>
    <t>ｽﾏｰﾄﾒｰﾀｰ設置状況：</t>
    <rPh sb="8" eb="10">
      <t>セッチ</t>
    </rPh>
    <rPh sb="10" eb="12">
      <t>ジョウキョウ</t>
    </rPh>
    <phoneticPr fontId="5"/>
  </si>
  <si>
    <t>令和元年</t>
    <rPh sb="0" eb="2">
      <t>レイワ</t>
    </rPh>
    <rPh sb="2" eb="3">
      <t>ガン</t>
    </rPh>
    <rPh sb="3" eb="4">
      <t>ネン</t>
    </rPh>
    <phoneticPr fontId="25"/>
  </si>
  <si>
    <t>令和２年</t>
    <rPh sb="0" eb="2">
      <t>レイワ</t>
    </rPh>
    <rPh sb="3" eb="4">
      <t>ネン</t>
    </rPh>
    <phoneticPr fontId="5"/>
  </si>
  <si>
    <t>（小数点以下を四捨五入）</t>
    <rPh sb="1" eb="3">
      <t>ショウスウ</t>
    </rPh>
    <rPh sb="4" eb="6">
      <t>イカ</t>
    </rPh>
    <rPh sb="7" eb="11">
      <t>シシャゴニュウ</t>
    </rPh>
    <phoneticPr fontId="25"/>
  </si>
  <si>
    <t>設計金額 (税込み)</t>
    <rPh sb="0" eb="2">
      <t>セッケイ</t>
    </rPh>
    <rPh sb="2" eb="4">
      <t>キンガク</t>
    </rPh>
    <rPh sb="6" eb="8">
      <t>ゼイコ</t>
    </rPh>
    <phoneticPr fontId="25"/>
  </si>
  <si>
    <t>・入札書の金額と本内訳書の入札書記入額（税込み金額）の金額が一致しなければならない。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1">
      <t>ゼイ</t>
    </rPh>
    <rPh sb="21" eb="22">
      <t>コ</t>
    </rPh>
    <rPh sb="23" eb="25">
      <t>キンガク</t>
    </rPh>
    <rPh sb="27" eb="29">
      <t>キンガク</t>
    </rPh>
    <rPh sb="30" eb="32">
      <t>イッチ</t>
    </rPh>
    <phoneticPr fontId="8"/>
  </si>
  <si>
    <t>割引額 (円)</t>
    <rPh sb="0" eb="2">
      <t>ワリビキ</t>
    </rPh>
    <rPh sb="2" eb="3">
      <t>ガク</t>
    </rPh>
    <phoneticPr fontId="25"/>
  </si>
  <si>
    <t>仙台市太白区秋保町湯元字釜土南１３－６</t>
  </si>
  <si>
    <t>無し</t>
  </si>
  <si>
    <t>未設置</t>
  </si>
  <si>
    <t>計 306,944 kWh</t>
  </si>
  <si>
    <t>平均 66.8 kW</t>
  </si>
  <si>
    <t>平均 91.08 %</t>
  </si>
  <si>
    <t>平均 55.7 %</t>
  </si>
  <si>
    <t>仙台市太白区鈎取字御堂平４２地内</t>
  </si>
  <si>
    <t>設置済</t>
  </si>
  <si>
    <t>計 284,084 kWh</t>
  </si>
  <si>
    <t>平均 110.7 kW</t>
  </si>
  <si>
    <t>平均 90.16 %</t>
  </si>
  <si>
    <t>2019.10月
～2020.9月
実績</t>
  </si>
  <si>
    <t>平均 33.74 %</t>
  </si>
  <si>
    <t>仙台市太白区富沢金剛沢地内</t>
  </si>
  <si>
    <t>計 202,269 kWh</t>
  </si>
  <si>
    <t>平均 64. kW</t>
  </si>
  <si>
    <t>平均 93 %</t>
  </si>
  <si>
    <t>仙台市太白区茂庭台３丁目３１－４</t>
  </si>
  <si>
    <t>計 211,256 kWh</t>
  </si>
  <si>
    <t>平均 59.4 kW</t>
  </si>
  <si>
    <t>平均 98 %</t>
  </si>
  <si>
    <t>仙台市青葉区錦ヶ丘９丁目２９－５</t>
  </si>
  <si>
    <t>計 264,557 kWh</t>
  </si>
  <si>
    <t>平均 69.7 kW</t>
  </si>
  <si>
    <t>平均 99 %</t>
  </si>
  <si>
    <t>仙台市泉区南中山５丁目４－１３</t>
  </si>
  <si>
    <t>計 242,325 kWh</t>
  </si>
  <si>
    <t>平均 81.8 kW</t>
  </si>
  <si>
    <t>平均 96 %</t>
  </si>
  <si>
    <t>仙台市太白区富田字京の南５０</t>
  </si>
  <si>
    <t>計 207,615 kWh</t>
  </si>
  <si>
    <t>平均 59.3 kW</t>
  </si>
  <si>
    <t>平均 100 %</t>
  </si>
  <si>
    <t>仙台市青葉区芋沢青野木２９７－２</t>
  </si>
  <si>
    <t>計 181,640 kWh</t>
  </si>
  <si>
    <t>平均 45.2 kW</t>
  </si>
  <si>
    <t>仙台市青葉区上愛子字白沢８</t>
  </si>
  <si>
    <t>計 199,097 kWh</t>
  </si>
  <si>
    <t>平均 52. kW</t>
  </si>
  <si>
    <t>平均 95.16 %</t>
  </si>
  <si>
    <t>仙台市太白区秋保町馬場字北山８</t>
  </si>
  <si>
    <t>計 102,424 kWh</t>
  </si>
  <si>
    <t>平均 50.4 kW</t>
  </si>
  <si>
    <t>仙台市太白区秋保町馬場字新川道１２－３</t>
  </si>
  <si>
    <t>計 93,959 kWh</t>
  </si>
  <si>
    <t>平均 55. kW</t>
  </si>
  <si>
    <t>仙台市泉区紫山４丁目６１</t>
  </si>
  <si>
    <t>計 87,987 kWh</t>
  </si>
  <si>
    <t>平均 46.6 kW</t>
  </si>
  <si>
    <t>平均 98.08 %</t>
  </si>
  <si>
    <t>仙台市泉区館７丁目１－３</t>
  </si>
  <si>
    <t>計 224,343 kWh</t>
  </si>
  <si>
    <t>平均 58. kW</t>
  </si>
  <si>
    <t>平均 99.58 %</t>
  </si>
  <si>
    <t>湯元送水ポンプ場 　( 仙台市太白区秋保町湯元字釜土南１３－６ )</t>
  </si>
  <si>
    <t>鈎取山送水ポンプ場 　( 仙台市太白区鈎取字御堂平４２地内 )</t>
  </si>
  <si>
    <t>鈎取山配水所 　( 仙台市太白区富沢金剛沢地内 )</t>
  </si>
  <si>
    <t>茂庭第一配水所 　( 仙台市太白区茂庭台３丁目３１－４ )</t>
  </si>
  <si>
    <t>錦ケ丘配水所 　( 仙台市青葉区錦ヶ丘９丁目２９－５ )</t>
  </si>
  <si>
    <t>南中山配水所 　( 仙台市泉区南中山５丁目４－１３ )</t>
  </si>
  <si>
    <t>富田送水ポンプ場 　( 仙台市太白区富田字京の南５０ )</t>
  </si>
  <si>
    <t>赤坂配水所 　( 仙台市青葉区芋沢青野木２９７－２ )</t>
  </si>
  <si>
    <t>道半送水ポンプ場 　( 仙台市青葉区上愛子字白沢８ )</t>
  </si>
  <si>
    <t>北山配水所 　( 仙台市太白区秋保町馬場字北山８ )</t>
  </si>
  <si>
    <t>馬場中継送水ポンプ場 　( 仙台市太白区秋保町馬場字新川道１２－３ )</t>
  </si>
  <si>
    <t>寺岡配水所 　( 仙台市泉区紫山４丁目６１ )</t>
  </si>
  <si>
    <t>館送水ポンプ場 　( 仙台市泉区館７丁目１－３ )</t>
  </si>
  <si>
    <t>平均 37.64 %</t>
  </si>
  <si>
    <t>平均 42.68 %</t>
  </si>
  <si>
    <t>平均 45.8 %</t>
  </si>
  <si>
    <t>平均 35.31 %</t>
  </si>
  <si>
    <t>平均 44.66 %</t>
  </si>
  <si>
    <t>平均 50.58 %</t>
  </si>
  <si>
    <t>平均 46.35 %</t>
  </si>
  <si>
    <t>平均 25.64 %</t>
  </si>
  <si>
    <t>平均 20.23 %</t>
  </si>
  <si>
    <t>平均 23.11 %</t>
  </si>
  <si>
    <t>平均 47.58 %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</si>
</sst>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0_);[Red]\(0\)"/>
    <numFmt numFmtId="190" formatCode="&quot;施設番号 第 &quot;##&quot; 号&quot;"/>
    <numFmt numFmtId="191" formatCode="#&quot; kVA&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sz val="12"/>
      <name val="メイリオ"/>
      <family val="3"/>
      <charset val="128"/>
    </font>
    <font>
      <b/>
      <sz val="14"/>
      <name val="ＭＳ ゴシック"/>
      <family val="3"/>
      <charset val="128"/>
    </font>
    <font>
      <sz val="11"/>
      <color theme="0"/>
      <name val="ＭＳ Ｐゴシック"/>
      <family val="3"/>
      <charset val="128"/>
    </font>
    <font>
      <u/>
      <sz val="11"/>
      <color theme="0"/>
      <name val="ＭＳ Ｐゴシック"/>
      <family val="3"/>
      <charset val="128"/>
    </font>
    <font>
      <sz val="9"/>
      <color theme="0"/>
      <name val="ＭＳ Ｐゴシック"/>
      <family val="3"/>
      <charset val="128"/>
    </font>
  </fonts>
  <fills count="40">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s>
  <borders count="75">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style="medium">
        <color auto="1"/>
      </left>
      <right style="thin">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34998626667073579"/>
      </diagonal>
    </border>
    <border diagonalDown="1">
      <left style="thin">
        <color indexed="64"/>
      </left>
      <right style="thin">
        <color indexed="64"/>
      </right>
      <top style="hair">
        <color auto="1"/>
      </top>
      <bottom style="hair">
        <color indexed="64"/>
      </bottom>
      <diagonal style="hair">
        <color theme="0" tint="-0.34998626667073579"/>
      </diagonal>
    </border>
    <border diagonalDown="1">
      <left style="thin">
        <color auto="1"/>
      </left>
      <right style="medium">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thin">
        <color indexed="64"/>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auto="1"/>
      </left>
      <right style="medium">
        <color auto="1"/>
      </right>
      <top/>
      <bottom style="hair">
        <color auto="1"/>
      </bottom>
      <diagonal/>
    </border>
  </borders>
  <cellStyleXfs count="90">
    <xf numFmtId="0" fontId="0" fillId="0" borderId="0"/>
    <xf numFmtId="9" fontId="4" fillId="0" borderId="0" applyFont="0" applyFill="0" applyBorder="0" applyAlignment="0" applyProtection="0"/>
    <xf numFmtId="38" fontId="4" fillId="0" borderId="0" applyFont="0" applyFill="0" applyBorder="0" applyAlignment="0" applyProtection="0"/>
    <xf numFmtId="0" fontId="8" fillId="0" borderId="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7" applyNumberFormat="0" applyFill="0" applyAlignment="0" applyProtection="0">
      <alignment vertical="center"/>
    </xf>
    <xf numFmtId="0" fontId="12" fillId="0" borderId="18" applyNumberFormat="0" applyFill="0" applyAlignment="0" applyProtection="0">
      <alignment vertical="center"/>
    </xf>
    <xf numFmtId="0" fontId="12" fillId="0" borderId="0" applyNumberFormat="0" applyFill="0" applyBorder="0" applyAlignment="0" applyProtection="0">
      <alignment vertical="center"/>
    </xf>
    <xf numFmtId="0" fontId="13" fillId="24" borderId="0" applyNumberFormat="0" applyBorder="0" applyAlignment="0" applyProtection="0">
      <alignment vertical="center"/>
    </xf>
    <xf numFmtId="0" fontId="14" fillId="21" borderId="0" applyNumberFormat="0" applyBorder="0" applyAlignment="0" applyProtection="0">
      <alignment vertical="center"/>
    </xf>
    <xf numFmtId="0" fontId="15" fillId="19" borderId="0" applyNumberFormat="0" applyBorder="0" applyAlignment="0" applyProtection="0">
      <alignment vertical="center"/>
    </xf>
    <xf numFmtId="0" fontId="16" fillId="23" borderId="15" applyNumberFormat="0" applyAlignment="0" applyProtection="0">
      <alignment vertical="center"/>
    </xf>
    <xf numFmtId="0" fontId="17" fillId="22" borderId="20" applyNumberFormat="0" applyAlignment="0" applyProtection="0">
      <alignment vertical="center"/>
    </xf>
    <xf numFmtId="0" fontId="18" fillId="22" borderId="15" applyNumberFormat="0" applyAlignment="0" applyProtection="0">
      <alignment vertical="center"/>
    </xf>
    <xf numFmtId="0" fontId="19" fillId="0" borderId="14" applyNumberFormat="0" applyFill="0" applyAlignment="0" applyProtection="0">
      <alignment vertical="center"/>
    </xf>
    <xf numFmtId="0" fontId="20" fillId="18" borderId="12" applyNumberFormat="0" applyAlignment="0" applyProtection="0">
      <alignment vertical="center"/>
    </xf>
    <xf numFmtId="0" fontId="21" fillId="0" borderId="0" applyNumberFormat="0" applyFill="0" applyBorder="0" applyAlignment="0" applyProtection="0">
      <alignment vertical="center"/>
    </xf>
    <xf numFmtId="0" fontId="8" fillId="20" borderId="13" applyNumberFormat="0" applyFont="0" applyAlignment="0" applyProtection="0">
      <alignment vertical="center"/>
    </xf>
    <xf numFmtId="0" fontId="22" fillId="0" borderId="0" applyNumberFormat="0" applyFill="0" applyBorder="0" applyAlignment="0" applyProtection="0">
      <alignment vertical="center"/>
    </xf>
    <xf numFmtId="0" fontId="23" fillId="0" borderId="19" applyNumberFormat="0" applyFill="0" applyAlignment="0" applyProtection="0">
      <alignment vertical="center"/>
    </xf>
    <xf numFmtId="0" fontId="24" fillId="12" borderId="0" applyNumberFormat="0" applyBorder="0" applyAlignment="0" applyProtection="0">
      <alignment vertical="center"/>
    </xf>
    <xf numFmtId="0" fontId="8" fillId="27" borderId="0" applyNumberFormat="0" applyBorder="0" applyAlignment="0" applyProtection="0">
      <alignment vertical="center"/>
    </xf>
    <xf numFmtId="0" fontId="8" fillId="4"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8" fillId="28" borderId="0" applyNumberFormat="0" applyBorder="0" applyAlignment="0" applyProtection="0">
      <alignment vertical="center"/>
    </xf>
    <xf numFmtId="0" fontId="8" fillId="5" borderId="0" applyNumberFormat="0" applyBorder="0" applyAlignment="0" applyProtection="0">
      <alignment vertical="center"/>
    </xf>
    <xf numFmtId="0" fontId="24" fillId="10" borderId="0" applyNumberFormat="0" applyBorder="0" applyAlignment="0" applyProtection="0">
      <alignment vertical="center"/>
    </xf>
    <xf numFmtId="0" fontId="24" fillId="14"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24" fillId="31" borderId="0" applyNumberFormat="0" applyBorder="0" applyAlignment="0" applyProtection="0">
      <alignment vertical="center"/>
    </xf>
    <xf numFmtId="0" fontId="24" fillId="15" borderId="0" applyNumberFormat="0" applyBorder="0" applyAlignment="0" applyProtection="0">
      <alignment vertical="center"/>
    </xf>
    <xf numFmtId="0" fontId="8" fillId="32" borderId="0" applyNumberFormat="0" applyBorder="0" applyAlignment="0" applyProtection="0">
      <alignment vertical="center"/>
    </xf>
    <xf numFmtId="0" fontId="8" fillId="6" borderId="0" applyNumberFormat="0" applyBorder="0" applyAlignment="0" applyProtection="0">
      <alignment vertical="center"/>
    </xf>
    <xf numFmtId="0" fontId="24" fillId="33" borderId="0" applyNumberFormat="0" applyBorder="0" applyAlignment="0" applyProtection="0">
      <alignment vertical="center"/>
    </xf>
    <xf numFmtId="0" fontId="24" fillId="16" borderId="0" applyNumberFormat="0" applyBorder="0" applyAlignment="0" applyProtection="0">
      <alignment vertical="center"/>
    </xf>
    <xf numFmtId="0" fontId="8" fillId="2" borderId="0" applyNumberFormat="0" applyBorder="0" applyAlignment="0" applyProtection="0">
      <alignment vertical="center"/>
    </xf>
    <xf numFmtId="0" fontId="8" fillId="7"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8" fillId="3" borderId="0" applyNumberFormat="0" applyBorder="0" applyAlignment="0" applyProtection="0">
      <alignment vertical="center"/>
    </xf>
    <xf numFmtId="0" fontId="8" fillId="8" borderId="0" applyNumberFormat="0" applyBorder="0" applyAlignment="0" applyProtection="0">
      <alignment vertical="center"/>
    </xf>
    <xf numFmtId="0" fontId="24" fillId="34"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7" applyNumberFormat="0" applyFill="0" applyAlignment="0" applyProtection="0">
      <alignment vertical="center"/>
    </xf>
    <xf numFmtId="0" fontId="12" fillId="0" borderId="18" applyNumberFormat="0" applyFill="0" applyAlignment="0" applyProtection="0">
      <alignment vertical="center"/>
    </xf>
    <xf numFmtId="0" fontId="12" fillId="0" borderId="0" applyNumberFormat="0" applyFill="0" applyBorder="0" applyAlignment="0" applyProtection="0">
      <alignment vertical="center"/>
    </xf>
    <xf numFmtId="0" fontId="13" fillId="24" borderId="0" applyNumberFormat="0" applyBorder="0" applyAlignment="0" applyProtection="0">
      <alignment vertical="center"/>
    </xf>
    <xf numFmtId="0" fontId="14" fillId="21" borderId="0" applyNumberFormat="0" applyBorder="0" applyAlignment="0" applyProtection="0">
      <alignment vertical="center"/>
    </xf>
    <xf numFmtId="0" fontId="15" fillId="19" borderId="0" applyNumberFormat="0" applyBorder="0" applyAlignment="0" applyProtection="0">
      <alignment vertical="center"/>
    </xf>
    <xf numFmtId="0" fontId="16" fillId="23" borderId="15" applyNumberFormat="0" applyAlignment="0" applyProtection="0">
      <alignment vertical="center"/>
    </xf>
    <xf numFmtId="0" fontId="17" fillId="22" borderId="20" applyNumberFormat="0" applyAlignment="0" applyProtection="0">
      <alignment vertical="center"/>
    </xf>
    <xf numFmtId="0" fontId="18" fillId="22" borderId="15" applyNumberFormat="0" applyAlignment="0" applyProtection="0">
      <alignment vertical="center"/>
    </xf>
    <xf numFmtId="0" fontId="19" fillId="0" borderId="14" applyNumberFormat="0" applyFill="0" applyAlignment="0" applyProtection="0">
      <alignment vertical="center"/>
    </xf>
    <xf numFmtId="0" fontId="20" fillId="18" borderId="12"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9" applyNumberFormat="0" applyFill="0" applyAlignment="0" applyProtection="0">
      <alignment vertical="center"/>
    </xf>
    <xf numFmtId="0" fontId="24" fillId="12" borderId="0" applyNumberFormat="0" applyBorder="0" applyAlignment="0" applyProtection="0">
      <alignment vertical="center"/>
    </xf>
    <xf numFmtId="0" fontId="3" fillId="27" borderId="0" applyNumberFormat="0" applyBorder="0" applyAlignment="0" applyProtection="0">
      <alignment vertical="center"/>
    </xf>
    <xf numFmtId="0" fontId="3" fillId="4"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3" fillId="28" borderId="0" applyNumberFormat="0" applyBorder="0" applyAlignment="0" applyProtection="0">
      <alignment vertical="center"/>
    </xf>
    <xf numFmtId="0" fontId="3" fillId="5" borderId="0" applyNumberFormat="0" applyBorder="0" applyAlignment="0" applyProtection="0">
      <alignment vertical="center"/>
    </xf>
    <xf numFmtId="0" fontId="24" fillId="10" borderId="0" applyNumberFormat="0" applyBorder="0" applyAlignment="0" applyProtection="0">
      <alignment vertical="center"/>
    </xf>
    <xf numFmtId="0" fontId="24" fillId="14" borderId="0" applyNumberFormat="0" applyBorder="0" applyAlignment="0" applyProtection="0">
      <alignment vertical="center"/>
    </xf>
    <xf numFmtId="0" fontId="3" fillId="29" borderId="0" applyNumberFormat="0" applyBorder="0" applyAlignment="0" applyProtection="0">
      <alignment vertical="center"/>
    </xf>
    <xf numFmtId="0" fontId="3" fillId="30" borderId="0" applyNumberFormat="0" applyBorder="0" applyAlignment="0" applyProtection="0">
      <alignment vertical="center"/>
    </xf>
    <xf numFmtId="0" fontId="24" fillId="31" borderId="0" applyNumberFormat="0" applyBorder="0" applyAlignment="0" applyProtection="0">
      <alignment vertical="center"/>
    </xf>
    <xf numFmtId="0" fontId="24" fillId="15" borderId="0" applyNumberFormat="0" applyBorder="0" applyAlignment="0" applyProtection="0">
      <alignment vertical="center"/>
    </xf>
    <xf numFmtId="0" fontId="3" fillId="32" borderId="0" applyNumberFormat="0" applyBorder="0" applyAlignment="0" applyProtection="0">
      <alignment vertical="center"/>
    </xf>
    <xf numFmtId="0" fontId="3" fillId="6" borderId="0" applyNumberFormat="0" applyBorder="0" applyAlignment="0" applyProtection="0">
      <alignment vertical="center"/>
    </xf>
    <xf numFmtId="0" fontId="24" fillId="33" borderId="0" applyNumberFormat="0" applyBorder="0" applyAlignment="0" applyProtection="0">
      <alignment vertical="center"/>
    </xf>
    <xf numFmtId="0" fontId="24" fillId="16" borderId="0" applyNumberFormat="0" applyBorder="0" applyAlignment="0" applyProtection="0">
      <alignment vertical="center"/>
    </xf>
    <xf numFmtId="0" fontId="3" fillId="2" borderId="0" applyNumberFormat="0" applyBorder="0" applyAlignment="0" applyProtection="0">
      <alignment vertical="center"/>
    </xf>
    <xf numFmtId="0" fontId="3" fillId="7"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3" fillId="3" borderId="0" applyNumberFormat="0" applyBorder="0" applyAlignment="0" applyProtection="0">
      <alignment vertical="center"/>
    </xf>
    <xf numFmtId="0" fontId="3" fillId="8" borderId="0" applyNumberFormat="0" applyBorder="0" applyAlignment="0" applyProtection="0">
      <alignment vertical="center"/>
    </xf>
    <xf numFmtId="0" fontId="24" fillId="34" borderId="0" applyNumberFormat="0" applyBorder="0" applyAlignment="0" applyProtection="0">
      <alignment vertical="center"/>
    </xf>
    <xf numFmtId="0" fontId="3" fillId="0" borderId="0">
      <alignment vertical="center"/>
    </xf>
    <xf numFmtId="0" fontId="3" fillId="20" borderId="13" applyNumberFormat="0" applyFont="0" applyAlignment="0" applyProtection="0">
      <alignment vertical="center"/>
    </xf>
    <xf numFmtId="0" fontId="2" fillId="0" borderId="0">
      <alignment vertical="center"/>
    </xf>
    <xf numFmtId="0" fontId="1" fillId="0" borderId="0">
      <alignment vertical="center"/>
    </xf>
    <xf numFmtId="0" fontId="36" fillId="0" borderId="0" applyNumberFormat="0" applyFill="0" applyBorder="0" applyAlignment="0" applyProtection="0"/>
  </cellStyleXfs>
  <cellXfs count="267">
    <xf numFmtId="0" fontId="0" fillId="0" borderId="0" xfId="0"/>
    <xf numFmtId="0" fontId="6" fillId="0" borderId="0" xfId="0" applyFont="1" applyAlignment="1">
      <alignment vertical="center"/>
    </xf>
    <xf numFmtId="0" fontId="7" fillId="0" borderId="0" xfId="0" applyFont="1" applyBorder="1" applyAlignment="1">
      <alignment vertical="center"/>
    </xf>
    <xf numFmtId="0" fontId="6" fillId="0" borderId="0" xfId="0" applyFont="1" applyAlignment="1">
      <alignment horizontal="right" vertical="center"/>
    </xf>
    <xf numFmtId="0" fontId="27" fillId="0" borderId="0" xfId="0" applyFont="1" applyAlignment="1">
      <alignment vertical="center"/>
    </xf>
    <xf numFmtId="0" fontId="4" fillId="0" borderId="0" xfId="0" applyFont="1" applyAlignment="1">
      <alignment vertical="center"/>
    </xf>
    <xf numFmtId="38" fontId="4" fillId="25" borderId="34" xfId="2" applyNumberFormat="1" applyFont="1" applyFill="1" applyBorder="1" applyAlignment="1" applyProtection="1">
      <alignment vertical="center" shrinkToFit="1"/>
    </xf>
    <xf numFmtId="38" fontId="4" fillId="25" borderId="35" xfId="2" applyNumberFormat="1" applyFont="1" applyFill="1" applyBorder="1" applyAlignment="1" applyProtection="1">
      <alignment vertical="center" shrinkToFit="1"/>
    </xf>
    <xf numFmtId="38" fontId="27" fillId="0" borderId="0" xfId="2" applyFont="1" applyAlignment="1">
      <alignment vertical="center"/>
    </xf>
    <xf numFmtId="38" fontId="4" fillId="25" borderId="37" xfId="2" applyNumberFormat="1" applyFont="1" applyFill="1" applyBorder="1" applyAlignment="1" applyProtection="1">
      <alignment vertical="center" shrinkToFit="1"/>
    </xf>
    <xf numFmtId="38" fontId="4" fillId="25" borderId="38" xfId="2" applyNumberFormat="1" applyFont="1" applyFill="1" applyBorder="1" applyAlignment="1" applyProtection="1">
      <alignment vertical="center" shrinkToFit="1"/>
    </xf>
    <xf numFmtId="38" fontId="4" fillId="25" borderId="40" xfId="2" applyNumberFormat="1" applyFont="1" applyFill="1" applyBorder="1" applyAlignment="1" applyProtection="1">
      <alignment vertical="center" shrinkToFit="1"/>
    </xf>
    <xf numFmtId="38" fontId="4" fillId="25" borderId="2" xfId="2" applyFont="1" applyFill="1" applyBorder="1" applyAlignment="1" applyProtection="1">
      <alignment vertical="center" shrinkToFit="1"/>
    </xf>
    <xf numFmtId="38" fontId="4" fillId="25" borderId="37" xfId="2" applyFont="1" applyFill="1" applyBorder="1" applyAlignment="1" applyProtection="1">
      <alignment vertical="center" shrinkToFit="1"/>
    </xf>
    <xf numFmtId="38" fontId="4" fillId="25" borderId="38" xfId="2" applyFont="1" applyFill="1" applyBorder="1" applyAlignment="1" applyProtection="1">
      <alignment vertical="center" shrinkToFit="1"/>
    </xf>
    <xf numFmtId="38" fontId="4" fillId="25" borderId="40" xfId="2" applyFont="1" applyFill="1" applyBorder="1" applyAlignment="1" applyProtection="1">
      <alignment vertical="center" shrinkToFit="1"/>
    </xf>
    <xf numFmtId="38" fontId="4" fillId="0" borderId="0" xfId="0" applyNumberFormat="1" applyFont="1" applyAlignment="1">
      <alignment vertical="center"/>
    </xf>
    <xf numFmtId="38" fontId="27" fillId="0" borderId="0" xfId="0" applyNumberFormat="1" applyFont="1" applyAlignment="1">
      <alignment vertical="center"/>
    </xf>
    <xf numFmtId="182" fontId="4" fillId="0" borderId="0" xfId="0" applyNumberFormat="1" applyFont="1" applyAlignment="1">
      <alignment vertical="center"/>
    </xf>
    <xf numFmtId="0" fontId="27" fillId="0" borderId="0" xfId="0" applyFont="1" applyFill="1" applyAlignment="1">
      <alignment vertical="center"/>
    </xf>
    <xf numFmtId="0" fontId="4" fillId="0" borderId="0" xfId="0" applyFont="1" applyFill="1" applyAlignment="1">
      <alignment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center" vertical="top"/>
      <protection locked="0"/>
    </xf>
    <xf numFmtId="0" fontId="4" fillId="0" borderId="0" xfId="0" applyFont="1" applyFill="1" applyAlignment="1" applyProtection="1">
      <alignment vertical="center"/>
    </xf>
    <xf numFmtId="38" fontId="4" fillId="0" borderId="0" xfId="0" applyNumberFormat="1" applyFont="1" applyFill="1" applyAlignment="1">
      <alignment vertical="center"/>
    </xf>
    <xf numFmtId="182" fontId="4" fillId="0" borderId="0" xfId="0" applyNumberFormat="1" applyFont="1" applyFill="1" applyAlignment="1">
      <alignment vertical="center"/>
    </xf>
    <xf numFmtId="0" fontId="0" fillId="0" borderId="0" xfId="0" applyFont="1" applyFill="1" applyAlignment="1" applyProtection="1">
      <alignment vertical="center"/>
    </xf>
    <xf numFmtId="0" fontId="4" fillId="0" borderId="0" xfId="0" applyFont="1" applyFill="1" applyBorder="1" applyAlignment="1" applyProtection="1">
      <alignment horizontal="center" vertical="center" shrinkToFit="1"/>
    </xf>
    <xf numFmtId="0" fontId="0" fillId="35" borderId="33" xfId="0" applyFont="1" applyFill="1" applyBorder="1" applyAlignment="1" applyProtection="1">
      <alignment horizontal="center" vertical="center" shrinkToFit="1"/>
    </xf>
    <xf numFmtId="0" fontId="0" fillId="35" borderId="36" xfId="0" applyFont="1" applyFill="1" applyBorder="1" applyAlignment="1" applyProtection="1">
      <alignment horizontal="center" vertical="center" shrinkToFit="1"/>
    </xf>
    <xf numFmtId="0" fontId="0" fillId="26" borderId="31" xfId="0" applyFont="1" applyFill="1" applyBorder="1" applyAlignment="1" applyProtection="1">
      <alignment horizontal="center" vertical="center" shrinkToFit="1"/>
    </xf>
    <xf numFmtId="0" fontId="0" fillId="0" borderId="31" xfId="0" applyFont="1" applyFill="1" applyBorder="1" applyAlignment="1" applyProtection="1">
      <alignment horizontal="center" vertical="center" shrinkToFit="1"/>
    </xf>
    <xf numFmtId="177" fontId="4" fillId="25" borderId="33" xfId="2" applyNumberFormat="1" applyFont="1" applyFill="1" applyBorder="1" applyAlignment="1" applyProtection="1">
      <alignment horizontal="center" vertical="center" shrinkToFit="1"/>
    </xf>
    <xf numFmtId="0" fontId="0" fillId="0" borderId="32" xfId="0" applyFont="1" applyFill="1" applyBorder="1" applyAlignment="1" applyProtection="1">
      <alignment horizontal="center" vertical="center" shrinkToFit="1"/>
    </xf>
    <xf numFmtId="0" fontId="0" fillId="35" borderId="41" xfId="0" applyFont="1" applyFill="1" applyBorder="1" applyAlignment="1" applyProtection="1">
      <alignment horizontal="left" vertical="center" shrinkToFit="1"/>
    </xf>
    <xf numFmtId="38" fontId="4" fillId="25" borderId="50" xfId="2" applyFont="1" applyFill="1" applyBorder="1" applyAlignment="1" applyProtection="1">
      <alignment vertical="center" shrinkToFit="1"/>
    </xf>
    <xf numFmtId="38" fontId="4" fillId="25" borderId="51" xfId="2" applyFont="1" applyFill="1" applyBorder="1" applyAlignment="1" applyProtection="1">
      <alignment vertical="center" shrinkToFit="1"/>
    </xf>
    <xf numFmtId="38" fontId="4" fillId="25" borderId="52" xfId="2" applyFont="1" applyFill="1" applyBorder="1" applyAlignment="1" applyProtection="1">
      <alignment vertical="center" shrinkToFit="1"/>
    </xf>
    <xf numFmtId="38" fontId="4" fillId="25" borderId="53" xfId="2" applyFont="1" applyFill="1" applyBorder="1" applyAlignment="1" applyProtection="1">
      <alignment vertical="center" shrinkToFit="1"/>
    </xf>
    <xf numFmtId="38" fontId="4" fillId="0" borderId="0" xfId="0" applyNumberFormat="1" applyFont="1" applyFill="1" applyAlignment="1" applyProtection="1">
      <alignment vertical="center"/>
    </xf>
    <xf numFmtId="40" fontId="4" fillId="0" borderId="0" xfId="0" applyNumberFormat="1" applyFont="1" applyFill="1" applyAlignment="1" applyProtection="1">
      <alignment vertical="center"/>
    </xf>
    <xf numFmtId="0" fontId="0" fillId="0" borderId="0" xfId="0" applyFont="1" applyFill="1" applyAlignment="1" applyProtection="1">
      <alignment horizontal="right" vertical="center"/>
    </xf>
    <xf numFmtId="0" fontId="32" fillId="0" borderId="0" xfId="0" applyFont="1" applyFill="1" applyAlignment="1" applyProtection="1">
      <alignment vertical="center"/>
    </xf>
    <xf numFmtId="0" fontId="31" fillId="0" borderId="0" xfId="0" applyFont="1" applyBorder="1" applyAlignment="1">
      <alignment vertical="center"/>
    </xf>
    <xf numFmtId="0" fontId="0" fillId="0" borderId="0" xfId="0" applyFont="1" applyAlignment="1">
      <alignment vertical="center"/>
    </xf>
    <xf numFmtId="0" fontId="31" fillId="0" borderId="0" xfId="0" applyFont="1" applyBorder="1" applyAlignment="1">
      <alignment horizontal="center" vertical="center"/>
    </xf>
    <xf numFmtId="0" fontId="30" fillId="0" borderId="0" xfId="0" applyFont="1" applyBorder="1" applyAlignment="1">
      <alignment horizontal="left" vertical="center"/>
    </xf>
    <xf numFmtId="0" fontId="4" fillId="0" borderId="0" xfId="0" applyFont="1" applyFill="1" applyAlignment="1" applyProtection="1">
      <alignment horizontal="center" vertical="center"/>
    </xf>
    <xf numFmtId="0" fontId="4" fillId="0" borderId="0" xfId="0" applyFont="1" applyFill="1" applyBorder="1" applyAlignment="1" applyProtection="1">
      <alignment vertical="center"/>
    </xf>
    <xf numFmtId="0" fontId="26" fillId="0" borderId="62" xfId="0" applyFont="1" applyFill="1" applyBorder="1" applyAlignment="1" applyProtection="1">
      <alignment vertical="center"/>
    </xf>
    <xf numFmtId="0" fontId="4" fillId="0" borderId="25" xfId="0" applyFont="1" applyFill="1" applyBorder="1" applyAlignment="1" applyProtection="1">
      <alignment vertical="center"/>
    </xf>
    <xf numFmtId="0" fontId="30" fillId="0" borderId="25" xfId="0" applyFont="1" applyFill="1" applyBorder="1" applyAlignment="1" applyProtection="1">
      <alignment horizontal="right" vertical="center"/>
    </xf>
    <xf numFmtId="0" fontId="4" fillId="0" borderId="64" xfId="0" applyFont="1" applyFill="1" applyBorder="1" applyAlignment="1" applyProtection="1">
      <alignment vertical="center"/>
    </xf>
    <xf numFmtId="0" fontId="31" fillId="0" borderId="62" xfId="0" applyFont="1" applyFill="1" applyBorder="1" applyAlignment="1" applyProtection="1"/>
    <xf numFmtId="0" fontId="30" fillId="0" borderId="62" xfId="0" applyFont="1" applyFill="1" applyBorder="1" applyAlignment="1" applyProtection="1">
      <alignment horizontal="right"/>
    </xf>
    <xf numFmtId="0" fontId="0" fillId="0" borderId="62" xfId="0" applyFont="1" applyFill="1" applyBorder="1" applyAlignment="1" applyProtection="1"/>
    <xf numFmtId="0" fontId="30" fillId="0" borderId="25" xfId="0" applyFont="1" applyFill="1" applyBorder="1" applyAlignment="1" applyProtection="1"/>
    <xf numFmtId="177" fontId="4" fillId="25" borderId="65" xfId="2" applyNumberFormat="1" applyFont="1" applyFill="1" applyBorder="1" applyAlignment="1" applyProtection="1">
      <alignment horizontal="center" vertical="center" shrinkToFit="1"/>
    </xf>
    <xf numFmtId="0" fontId="30" fillId="0" borderId="25" xfId="0" applyFont="1" applyFill="1" applyBorder="1" applyAlignment="1">
      <alignment horizontal="right" vertical="center"/>
    </xf>
    <xf numFmtId="9" fontId="0" fillId="37" borderId="21" xfId="1" applyFont="1" applyFill="1" applyBorder="1" applyAlignment="1" applyProtection="1">
      <alignment horizontal="center" vertical="center" shrinkToFit="1"/>
    </xf>
    <xf numFmtId="38" fontId="4" fillId="25" borderId="3" xfId="2" applyFont="1" applyFill="1" applyBorder="1" applyAlignment="1" applyProtection="1">
      <alignment vertical="center" shrinkToFit="1"/>
    </xf>
    <xf numFmtId="0" fontId="0" fillId="35" borderId="41" xfId="0" applyFont="1" applyFill="1" applyBorder="1" applyAlignment="1" applyProtection="1">
      <alignment horizontal="center" vertical="center" shrinkToFit="1"/>
    </xf>
    <xf numFmtId="186" fontId="4" fillId="25" borderId="67" xfId="2" applyNumberFormat="1" applyFont="1" applyFill="1" applyBorder="1" applyAlignment="1" applyProtection="1">
      <alignment vertical="center" shrinkToFit="1"/>
    </xf>
    <xf numFmtId="186" fontId="4" fillId="25" borderId="32" xfId="2" applyNumberFormat="1" applyFont="1" applyFill="1" applyBorder="1" applyAlignment="1" applyProtection="1">
      <alignment vertical="center" shrinkToFit="1"/>
    </xf>
    <xf numFmtId="0" fontId="30" fillId="0" borderId="62" xfId="0" applyFont="1" applyFill="1" applyBorder="1" applyAlignment="1" applyProtection="1">
      <alignment horizontal="left" vertical="center" indent="1"/>
    </xf>
    <xf numFmtId="186" fontId="4" fillId="25" borderId="31" xfId="2" applyNumberFormat="1" applyFont="1" applyFill="1" applyBorder="1" applyAlignment="1" applyProtection="1">
      <alignment vertical="center" shrinkToFit="1"/>
    </xf>
    <xf numFmtId="186" fontId="4" fillId="25" borderId="66" xfId="2" applyNumberFormat="1" applyFont="1" applyFill="1" applyBorder="1" applyAlignment="1" applyProtection="1">
      <alignment vertical="center" shrinkToFit="1"/>
    </xf>
    <xf numFmtId="186" fontId="31" fillId="0" borderId="25" xfId="0" applyNumberFormat="1" applyFont="1" applyFill="1" applyBorder="1" applyAlignment="1">
      <alignment horizontal="left" vertical="center"/>
    </xf>
    <xf numFmtId="183" fontId="4" fillId="0" borderId="0" xfId="2" applyNumberFormat="1" applyFont="1" applyFill="1" applyAlignment="1" applyProtection="1">
      <alignment vertical="center"/>
    </xf>
    <xf numFmtId="0" fontId="0" fillId="0" borderId="26" xfId="0" applyFont="1" applyFill="1" applyBorder="1" applyAlignment="1" applyProtection="1">
      <alignment horizontal="right" vertical="center"/>
    </xf>
    <xf numFmtId="0" fontId="0" fillId="0" borderId="27" xfId="0" applyFont="1" applyFill="1" applyBorder="1" applyAlignment="1" applyProtection="1">
      <alignment horizontal="righ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183" fontId="31" fillId="0" borderId="0" xfId="2" applyNumberFormat="1" applyFont="1" applyFill="1" applyBorder="1" applyAlignment="1" applyProtection="1">
      <alignment vertical="center"/>
    </xf>
    <xf numFmtId="0" fontId="0" fillId="0" borderId="0" xfId="0" applyFont="1" applyFill="1" applyAlignment="1">
      <alignment vertical="center"/>
    </xf>
    <xf numFmtId="178" fontId="4" fillId="25" borderId="42" xfId="2" applyNumberFormat="1" applyFont="1" applyFill="1" applyBorder="1" applyAlignment="1" applyProtection="1">
      <alignment horizontal="center" vertical="center" shrinkToFit="1"/>
    </xf>
    <xf numFmtId="38" fontId="4" fillId="25" borderId="3" xfId="2" applyNumberFormat="1" applyFont="1" applyFill="1" applyBorder="1" applyAlignment="1" applyProtection="1">
      <alignment vertical="center" shrinkToFit="1"/>
    </xf>
    <xf numFmtId="178" fontId="4" fillId="25" borderId="41" xfId="2" applyNumberFormat="1" applyFont="1" applyFill="1" applyBorder="1" applyAlignment="1" applyProtection="1">
      <alignment horizontal="center" vertical="center" shrinkToFit="1"/>
    </xf>
    <xf numFmtId="0" fontId="0" fillId="0" borderId="36" xfId="0" applyFont="1" applyFill="1" applyBorder="1" applyAlignment="1" applyProtection="1">
      <alignment horizontal="center" vertical="center" shrinkToFit="1"/>
    </xf>
    <xf numFmtId="0" fontId="0" fillId="0" borderId="30" xfId="0" applyFont="1" applyFill="1" applyBorder="1" applyAlignment="1" applyProtection="1">
      <alignment horizontal="center" vertical="center" shrinkToFit="1"/>
    </xf>
    <xf numFmtId="0" fontId="0" fillId="0" borderId="41" xfId="0" applyFont="1" applyFill="1" applyBorder="1" applyAlignment="1" applyProtection="1">
      <alignment horizontal="center" vertical="center" shrinkToFit="1"/>
    </xf>
    <xf numFmtId="0" fontId="0" fillId="0" borderId="65" xfId="0" applyFont="1" applyFill="1" applyBorder="1" applyAlignment="1" applyProtection="1">
      <alignment horizontal="center" vertical="center" shrinkToFit="1"/>
    </xf>
    <xf numFmtId="56" fontId="34" fillId="0" borderId="0" xfId="0" quotePrefix="1" applyNumberFormat="1" applyFont="1" applyAlignment="1">
      <alignment horizontal="right" vertical="center"/>
    </xf>
    <xf numFmtId="0" fontId="4" fillId="0" borderId="42" xfId="0" applyFont="1" applyBorder="1" applyAlignment="1">
      <alignment vertical="center"/>
    </xf>
    <xf numFmtId="178" fontId="4" fillId="25" borderId="39" xfId="2" applyNumberFormat="1"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xf>
    <xf numFmtId="183" fontId="4" fillId="0" borderId="0" xfId="2" applyNumberFormat="1" applyFont="1" applyFill="1" applyBorder="1" applyAlignment="1" applyProtection="1">
      <alignment vertical="center"/>
    </xf>
    <xf numFmtId="56" fontId="34"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4" fillId="0" borderId="0" xfId="2" applyNumberFormat="1" applyFont="1" applyFill="1" applyBorder="1" applyAlignment="1" applyProtection="1">
      <alignment horizontal="center" vertical="center" shrinkToFit="1"/>
    </xf>
    <xf numFmtId="0" fontId="4" fillId="0" borderId="0" xfId="0" applyFont="1" applyFill="1" applyBorder="1" applyAlignment="1">
      <alignment vertical="center"/>
    </xf>
    <xf numFmtId="178" fontId="4" fillId="0" borderId="0" xfId="2" applyNumberFormat="1" applyFont="1" applyFill="1" applyBorder="1" applyAlignment="1" applyProtection="1">
      <alignment horizontal="center" vertical="center" shrinkToFit="1"/>
    </xf>
    <xf numFmtId="179" fontId="28"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5" fontId="4" fillId="0" borderId="0" xfId="2" applyNumberFormat="1" applyFont="1" applyFill="1" applyBorder="1" applyAlignment="1">
      <alignment vertical="center" shrinkToFit="1"/>
    </xf>
    <xf numFmtId="184" fontId="4" fillId="0" borderId="0" xfId="2" applyNumberFormat="1" applyFont="1" applyFill="1" applyBorder="1" applyAlignment="1" applyProtection="1">
      <alignment vertical="center" shrinkToFit="1"/>
    </xf>
    <xf numFmtId="187" fontId="4" fillId="0" borderId="0" xfId="2" applyNumberFormat="1" applyFont="1" applyFill="1" applyBorder="1" applyAlignment="1" applyProtection="1">
      <alignment vertical="center" shrinkToFit="1"/>
    </xf>
    <xf numFmtId="183" fontId="4" fillId="0" borderId="0" xfId="2" applyNumberFormat="1" applyFont="1" applyFill="1" applyBorder="1" applyAlignment="1" applyProtection="1">
      <alignment horizontal="right" vertical="center" shrinkToFit="1"/>
    </xf>
    <xf numFmtId="0" fontId="0" fillId="35" borderId="33" xfId="0" applyFont="1" applyFill="1" applyBorder="1" applyAlignment="1" applyProtection="1">
      <alignment horizontal="left" vertical="center" indent="1" shrinkToFit="1"/>
    </xf>
    <xf numFmtId="0" fontId="0" fillId="35" borderId="36" xfId="0" applyFont="1" applyFill="1" applyBorder="1" applyAlignment="1" applyProtection="1">
      <alignment horizontal="left" vertical="center" indent="1" shrinkToFit="1"/>
    </xf>
    <xf numFmtId="0" fontId="0" fillId="0" borderId="36" xfId="0" applyFont="1" applyFill="1" applyBorder="1" applyAlignment="1" applyProtection="1">
      <alignment horizontal="left" vertical="center" indent="1" shrinkToFit="1"/>
    </xf>
    <xf numFmtId="0" fontId="0" fillId="35" borderId="41" xfId="0" applyFont="1" applyFill="1" applyBorder="1" applyAlignment="1" applyProtection="1">
      <alignment horizontal="left" vertical="center" indent="1" shrinkToFit="1"/>
    </xf>
    <xf numFmtId="0" fontId="0" fillId="0" borderId="30" xfId="0" applyFont="1" applyFill="1" applyBorder="1" applyAlignment="1" applyProtection="1">
      <alignment horizontal="left" vertical="center" indent="1" shrinkToFit="1"/>
    </xf>
    <xf numFmtId="0" fontId="0" fillId="0" borderId="41" xfId="0" applyFont="1" applyFill="1" applyBorder="1" applyAlignment="1" applyProtection="1">
      <alignment horizontal="left" vertical="center" indent="1" shrinkToFit="1"/>
    </xf>
    <xf numFmtId="0" fontId="0" fillId="0" borderId="65" xfId="0" applyFont="1" applyFill="1" applyBorder="1" applyAlignment="1" applyProtection="1">
      <alignment horizontal="left" vertical="center" indent="1" shrinkToFit="1"/>
    </xf>
    <xf numFmtId="0" fontId="0" fillId="35" borderId="29"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185" fontId="26" fillId="38" borderId="21" xfId="2" applyNumberFormat="1" applyFont="1" applyFill="1" applyBorder="1" applyAlignment="1">
      <alignment vertical="center" shrinkToFit="1"/>
    </xf>
    <xf numFmtId="183" fontId="26" fillId="0" borderId="0" xfId="2" applyNumberFormat="1" applyFont="1" applyFill="1" applyAlignment="1" applyProtection="1">
      <alignment vertical="center"/>
    </xf>
    <xf numFmtId="184" fontId="26" fillId="25" borderId="21" xfId="2" applyNumberFormat="1" applyFont="1" applyFill="1" applyBorder="1" applyAlignment="1" applyProtection="1">
      <alignment vertical="center" shrinkToFit="1"/>
    </xf>
    <xf numFmtId="187" fontId="26" fillId="25" borderId="30" xfId="2" applyNumberFormat="1" applyFont="1" applyFill="1" applyBorder="1" applyAlignment="1" applyProtection="1">
      <alignment vertical="center" shrinkToFit="1"/>
    </xf>
    <xf numFmtId="183" fontId="26" fillId="25" borderId="30" xfId="2" applyNumberFormat="1" applyFont="1" applyFill="1" applyBorder="1" applyAlignment="1" applyProtection="1">
      <alignment horizontal="right" vertical="center" shrinkToFit="1"/>
    </xf>
    <xf numFmtId="183" fontId="26" fillId="0" borderId="28" xfId="2" applyNumberFormat="1" applyFont="1" applyFill="1" applyBorder="1" applyAlignment="1" applyProtection="1">
      <alignment vertical="center"/>
    </xf>
    <xf numFmtId="40" fontId="4" fillId="25" borderId="34" xfId="2" applyNumberFormat="1" applyFont="1" applyFill="1" applyBorder="1" applyAlignment="1" applyProtection="1">
      <alignment vertical="center" shrinkToFit="1"/>
    </xf>
    <xf numFmtId="40" fontId="4" fillId="25" borderId="35" xfId="2" applyNumberFormat="1" applyFont="1" applyFill="1" applyBorder="1" applyAlignment="1" applyProtection="1">
      <alignment vertical="center" shrinkToFit="1"/>
    </xf>
    <xf numFmtId="40" fontId="4" fillId="25" borderId="52" xfId="2" applyNumberFormat="1" applyFont="1" applyFill="1" applyBorder="1" applyAlignment="1" applyProtection="1">
      <alignment vertical="center" shrinkToFit="1"/>
    </xf>
    <xf numFmtId="40" fontId="4" fillId="25" borderId="3" xfId="2" applyNumberFormat="1" applyFont="1" applyFill="1" applyBorder="1" applyAlignment="1" applyProtection="1">
      <alignment vertical="center" shrinkToFit="1"/>
    </xf>
    <xf numFmtId="40" fontId="4" fillId="25" borderId="2" xfId="2" applyNumberFormat="1" applyFont="1" applyFill="1" applyBorder="1" applyAlignment="1" applyProtection="1">
      <alignment vertical="center" shrinkToFit="1"/>
    </xf>
    <xf numFmtId="40" fontId="4" fillId="25" borderId="53" xfId="2" applyNumberFormat="1" applyFont="1" applyFill="1" applyBorder="1" applyAlignment="1" applyProtection="1">
      <alignment vertical="center" shrinkToFit="1"/>
    </xf>
    <xf numFmtId="40" fontId="4" fillId="25" borderId="59" xfId="2" applyNumberFormat="1" applyFont="1" applyFill="1" applyBorder="1" applyAlignment="1" applyProtection="1">
      <alignment vertical="center" shrinkToFit="1"/>
    </xf>
    <xf numFmtId="40" fontId="4" fillId="25" borderId="58" xfId="2" applyNumberFormat="1" applyFont="1" applyFill="1" applyBorder="1" applyAlignment="1" applyProtection="1">
      <alignment vertical="center" shrinkToFit="1"/>
    </xf>
    <xf numFmtId="40" fontId="4" fillId="25" borderId="60" xfId="2" applyNumberFormat="1" applyFont="1" applyFill="1" applyBorder="1" applyAlignment="1" applyProtection="1">
      <alignment vertical="center" shrinkToFit="1"/>
    </xf>
    <xf numFmtId="40" fontId="4" fillId="25" borderId="61" xfId="2" applyNumberFormat="1" applyFont="1" applyFill="1" applyBorder="1" applyAlignment="1" applyProtection="1">
      <alignment vertical="center" shrinkToFit="1"/>
    </xf>
    <xf numFmtId="40" fontId="4" fillId="25" borderId="54" xfId="2" applyNumberFormat="1" applyFont="1" applyFill="1" applyBorder="1" applyAlignment="1" applyProtection="1">
      <alignment vertical="center" shrinkToFit="1"/>
    </xf>
    <xf numFmtId="40" fontId="4" fillId="25" borderId="55" xfId="2" applyNumberFormat="1" applyFont="1" applyFill="1" applyBorder="1" applyAlignment="1" applyProtection="1">
      <alignment vertical="center" shrinkToFit="1"/>
    </xf>
    <xf numFmtId="40" fontId="4" fillId="25" borderId="56" xfId="2" applyNumberFormat="1" applyFont="1" applyFill="1" applyBorder="1" applyAlignment="1" applyProtection="1">
      <alignment vertical="center" shrinkToFit="1"/>
    </xf>
    <xf numFmtId="40" fontId="4" fillId="25" borderId="57" xfId="2" applyNumberFormat="1" applyFont="1" applyFill="1" applyBorder="1" applyAlignment="1" applyProtection="1">
      <alignment vertical="center" shrinkToFit="1"/>
    </xf>
    <xf numFmtId="40" fontId="4" fillId="25" borderId="48" xfId="2" applyNumberFormat="1" applyFont="1" applyFill="1" applyBorder="1" applyAlignment="1" applyProtection="1">
      <alignment vertical="center" shrinkToFit="1"/>
    </xf>
    <xf numFmtId="40" fontId="4" fillId="25" borderId="49" xfId="2" applyNumberFormat="1" applyFont="1" applyFill="1" applyBorder="1" applyAlignment="1" applyProtection="1">
      <alignment vertical="center" shrinkToFit="1"/>
    </xf>
    <xf numFmtId="40" fontId="4" fillId="25" borderId="38" xfId="2" applyNumberFormat="1" applyFont="1" applyFill="1" applyBorder="1" applyAlignment="1" applyProtection="1">
      <alignment vertical="center" shrinkToFit="1"/>
    </xf>
    <xf numFmtId="0" fontId="4" fillId="0" borderId="0" xfId="0" applyFont="1" applyAlignment="1">
      <alignment horizontal="left" vertical="center"/>
    </xf>
    <xf numFmtId="180" fontId="26" fillId="36" borderId="33" xfId="2" applyNumberFormat="1" applyFont="1" applyFill="1" applyBorder="1" applyAlignment="1" applyProtection="1">
      <alignment vertical="center" shrinkToFit="1"/>
      <protection locked="0"/>
    </xf>
    <xf numFmtId="181" fontId="26" fillId="36" borderId="41" xfId="2" applyNumberFormat="1" applyFont="1" applyFill="1" applyBorder="1" applyAlignment="1" applyProtection="1">
      <alignment vertical="center" shrinkToFit="1"/>
      <protection locked="0"/>
    </xf>
    <xf numFmtId="0" fontId="33" fillId="0" borderId="0" xfId="0" applyFont="1" applyFill="1" applyAlignment="1" applyProtection="1">
      <alignment horizontal="left" vertical="center"/>
    </xf>
    <xf numFmtId="0" fontId="27" fillId="0" borderId="7" xfId="0" applyFont="1" applyBorder="1" applyAlignment="1">
      <alignment vertical="center"/>
    </xf>
    <xf numFmtId="0" fontId="4" fillId="0" borderId="5" xfId="0" applyFont="1" applyBorder="1" applyAlignment="1">
      <alignment vertical="center"/>
    </xf>
    <xf numFmtId="0" fontId="0" fillId="0" borderId="11" xfId="0" applyFont="1" applyBorder="1" applyAlignment="1">
      <alignment vertical="center"/>
    </xf>
    <xf numFmtId="0" fontId="4" fillId="0" borderId="69" xfId="0" applyFont="1" applyBorder="1" applyAlignment="1">
      <alignment horizontal="left" vertical="center"/>
    </xf>
    <xf numFmtId="0" fontId="4" fillId="0" borderId="5" xfId="0" applyFont="1" applyBorder="1" applyAlignment="1">
      <alignment horizontal="left" vertical="center"/>
    </xf>
    <xf numFmtId="189" fontId="0" fillId="0" borderId="0" xfId="0" applyNumberFormat="1" applyFont="1" applyBorder="1" applyAlignment="1">
      <alignment horizontal="center" vertical="center"/>
    </xf>
    <xf numFmtId="189" fontId="0" fillId="0" borderId="9" xfId="0" applyNumberFormat="1" applyFont="1" applyBorder="1" applyAlignment="1">
      <alignment horizontal="center" vertical="center"/>
    </xf>
    <xf numFmtId="0" fontId="0" fillId="0" borderId="68" xfId="0" applyFont="1" applyBorder="1" applyAlignment="1">
      <alignment horizontal="right" vertical="center"/>
    </xf>
    <xf numFmtId="0" fontId="0" fillId="0" borderId="7" xfId="0" applyFont="1" applyBorder="1" applyAlignment="1">
      <alignment horizontal="right" vertical="center"/>
    </xf>
    <xf numFmtId="0" fontId="0" fillId="0" borderId="10" xfId="0" applyFont="1" applyBorder="1" applyAlignment="1">
      <alignment horizontal="right" vertical="center"/>
    </xf>
    <xf numFmtId="38" fontId="4" fillId="0" borderId="68" xfId="2" applyFont="1" applyBorder="1" applyAlignment="1">
      <alignment vertical="center"/>
    </xf>
    <xf numFmtId="38" fontId="4" fillId="0" borderId="68" xfId="0" applyNumberFormat="1" applyFont="1" applyBorder="1" applyAlignment="1">
      <alignment vertical="center"/>
    </xf>
    <xf numFmtId="0" fontId="0" fillId="0" borderId="11" xfId="0" applyFont="1" applyBorder="1" applyAlignment="1">
      <alignment horizontal="center" vertical="center"/>
    </xf>
    <xf numFmtId="0" fontId="0" fillId="0" borderId="69" xfId="0" applyFont="1" applyBorder="1" applyAlignment="1">
      <alignment horizontal="center" vertical="center"/>
    </xf>
    <xf numFmtId="0" fontId="4" fillId="0" borderId="0" xfId="0" applyFont="1" applyFill="1" applyAlignment="1">
      <alignment horizontal="right" vertical="center"/>
    </xf>
    <xf numFmtId="0" fontId="0" fillId="0" borderId="8" xfId="0" applyFont="1" applyBorder="1" applyAlignment="1">
      <alignment horizontal="center" vertical="center"/>
    </xf>
    <xf numFmtId="0" fontId="6" fillId="0" borderId="10" xfId="0" applyFont="1" applyBorder="1" applyAlignment="1">
      <alignment horizontal="right" vertical="center"/>
    </xf>
    <xf numFmtId="38" fontId="4" fillId="0" borderId="6" xfId="2" applyFont="1" applyFill="1" applyBorder="1" applyAlignment="1">
      <alignment vertical="center"/>
    </xf>
    <xf numFmtId="0" fontId="0" fillId="0" borderId="1" xfId="0" applyFont="1" applyFill="1" applyBorder="1" applyAlignment="1">
      <alignment vertical="center"/>
    </xf>
    <xf numFmtId="38" fontId="4" fillId="0" borderId="1" xfId="0" applyNumberFormat="1" applyFont="1" applyFill="1" applyBorder="1" applyAlignment="1">
      <alignment vertical="center"/>
    </xf>
    <xf numFmtId="38" fontId="4" fillId="0" borderId="4" xfId="0" applyNumberFormat="1" applyFont="1" applyFill="1" applyBorder="1" applyAlignment="1">
      <alignment vertical="center"/>
    </xf>
    <xf numFmtId="38" fontId="0" fillId="0" borderId="1" xfId="0" applyNumberFormat="1" applyFont="1" applyFill="1" applyBorder="1" applyAlignment="1">
      <alignment vertical="center"/>
    </xf>
    <xf numFmtId="38" fontId="4" fillId="0" borderId="0" xfId="0" applyNumberFormat="1" applyFont="1" applyAlignment="1">
      <alignment horizontal="right" vertical="center"/>
    </xf>
    <xf numFmtId="0" fontId="33" fillId="0" borderId="0" xfId="0" applyFont="1" applyFill="1" applyAlignment="1" applyProtection="1">
      <alignment horizontal="left" vertical="center"/>
    </xf>
    <xf numFmtId="0" fontId="33" fillId="0" borderId="0" xfId="0" applyFont="1" applyFill="1" applyAlignment="1" applyProtection="1">
      <alignment horizontal="left" vertical="center"/>
    </xf>
    <xf numFmtId="190" fontId="0" fillId="0" borderId="0" xfId="0" applyNumberFormat="1" applyFont="1" applyFill="1" applyAlignment="1" applyProtection="1">
      <alignment horizontal="left"/>
    </xf>
    <xf numFmtId="38" fontId="4" fillId="25" borderId="52" xfId="2" applyNumberFormat="1" applyFont="1" applyFill="1" applyBorder="1" applyAlignment="1" applyProtection="1">
      <alignment vertical="center" shrinkToFit="1"/>
    </xf>
    <xf numFmtId="38" fontId="4" fillId="25" borderId="70" xfId="2" applyNumberFormat="1" applyFont="1" applyFill="1" applyBorder="1" applyAlignment="1" applyProtection="1">
      <alignment vertical="center" shrinkToFit="1"/>
    </xf>
    <xf numFmtId="38" fontId="4" fillId="25" borderId="48" xfId="2" applyNumberFormat="1" applyFont="1" applyFill="1" applyBorder="1" applyAlignment="1" applyProtection="1">
      <alignment vertical="center" shrinkToFit="1"/>
    </xf>
    <xf numFmtId="38" fontId="4" fillId="25" borderId="49" xfId="2" applyNumberFormat="1" applyFont="1" applyFill="1" applyBorder="1" applyAlignment="1" applyProtection="1">
      <alignment vertical="center" shrinkToFit="1"/>
    </xf>
    <xf numFmtId="0" fontId="27" fillId="0" borderId="0" xfId="0" applyFont="1" applyFill="1" applyAlignment="1" applyProtection="1">
      <alignment vertical="center"/>
    </xf>
    <xf numFmtId="191" fontId="0" fillId="0" borderId="25" xfId="0" applyNumberFormat="1" applyFont="1" applyFill="1" applyBorder="1" applyAlignment="1" applyProtection="1">
      <alignment vertical="center" shrinkToFit="1"/>
    </xf>
    <xf numFmtId="191" fontId="0" fillId="0" borderId="25" xfId="0" applyNumberFormat="1" applyFont="1" applyFill="1" applyBorder="1" applyAlignment="1" applyProtection="1">
      <alignment horizontal="left" vertical="center" shrinkToFit="1"/>
    </xf>
    <xf numFmtId="0" fontId="0" fillId="0" borderId="0" xfId="0" applyAlignment="1">
      <alignment vertical="center"/>
    </xf>
    <xf numFmtId="0" fontId="0" fillId="0" borderId="9" xfId="0" applyBorder="1" applyAlignment="1">
      <alignment horizontal="right" vertical="center"/>
    </xf>
    <xf numFmtId="0" fontId="0" fillId="0" borderId="9" xfId="0" applyBorder="1" applyAlignment="1">
      <alignment vertical="center"/>
    </xf>
    <xf numFmtId="0" fontId="0" fillId="0" borderId="0" xfId="0" applyAlignment="1">
      <alignment horizontal="distributed" vertical="center"/>
    </xf>
    <xf numFmtId="2" fontId="37" fillId="0" borderId="71" xfId="0" applyNumberFormat="1" applyFont="1" applyBorder="1" applyAlignment="1">
      <alignment horizontal="right" vertical="center" indent="1"/>
    </xf>
    <xf numFmtId="0" fontId="37" fillId="0" borderId="0" xfId="0" applyFont="1" applyAlignment="1">
      <alignment horizontal="right" vertical="center" indent="1"/>
    </xf>
    <xf numFmtId="0" fontId="0" fillId="0" borderId="68" xfId="0" applyBorder="1" applyAlignment="1">
      <alignment vertical="center"/>
    </xf>
    <xf numFmtId="0" fontId="0" fillId="0" borderId="0" xfId="0" applyBorder="1" applyAlignment="1">
      <alignment horizontal="left" vertical="center" indent="1"/>
    </xf>
    <xf numFmtId="0" fontId="0" fillId="0" borderId="0" xfId="0" applyBorder="1" applyAlignment="1">
      <alignment vertical="center"/>
    </xf>
    <xf numFmtId="0" fontId="0" fillId="0" borderId="0" xfId="0" applyBorder="1" applyAlignment="1">
      <alignment horizontal="left" vertical="center"/>
    </xf>
    <xf numFmtId="0" fontId="0" fillId="0" borderId="7" xfId="0" applyBorder="1" applyAlignment="1">
      <alignment vertical="center"/>
    </xf>
    <xf numFmtId="0" fontId="0" fillId="0" borderId="68" xfId="0" applyBorder="1" applyAlignment="1">
      <alignment horizontal="center"/>
    </xf>
    <xf numFmtId="0" fontId="31" fillId="0" borderId="0" xfId="0" applyFont="1" applyBorder="1" applyAlignment="1"/>
    <xf numFmtId="0" fontId="0" fillId="0" borderId="0" xfId="0" applyAlignment="1"/>
    <xf numFmtId="0" fontId="0" fillId="0" borderId="10" xfId="0" applyBorder="1" applyAlignment="1">
      <alignment horizontal="center"/>
    </xf>
    <xf numFmtId="0" fontId="31" fillId="0" borderId="8" xfId="0" applyFont="1" applyBorder="1" applyAlignment="1"/>
    <xf numFmtId="0" fontId="0" fillId="0" borderId="8" xfId="0" applyBorder="1" applyAlignment="1"/>
    <xf numFmtId="0" fontId="0" fillId="0" borderId="9" xfId="0" applyBorder="1" applyAlignment="1">
      <alignment horizontal="center" vertical="center"/>
    </xf>
    <xf numFmtId="0" fontId="31" fillId="0" borderId="9" xfId="0" applyFont="1" applyBorder="1" applyAlignment="1">
      <alignment horizontal="left" vertical="center"/>
    </xf>
    <xf numFmtId="0" fontId="26" fillId="0" borderId="0" xfId="0" applyFont="1" applyAlignment="1">
      <alignment horizontal="center" vertical="center"/>
    </xf>
    <xf numFmtId="0" fontId="26" fillId="0" borderId="8" xfId="0" applyFont="1" applyBorder="1" applyAlignment="1">
      <alignment horizontal="center" vertical="center"/>
    </xf>
    <xf numFmtId="0" fontId="0" fillId="35" borderId="30" xfId="0" applyFont="1" applyFill="1" applyBorder="1" applyAlignment="1" applyProtection="1">
      <alignment horizontal="left" vertical="center" indent="1" shrinkToFit="1"/>
    </xf>
    <xf numFmtId="0" fontId="0" fillId="35" borderId="30" xfId="0" applyFont="1" applyFill="1" applyBorder="1" applyAlignment="1" applyProtection="1">
      <alignment horizontal="left" vertical="center" shrinkToFit="1"/>
    </xf>
    <xf numFmtId="0" fontId="0" fillId="35" borderId="36" xfId="0" applyFont="1" applyFill="1" applyBorder="1" applyAlignment="1" applyProtection="1">
      <alignment horizontal="left" vertical="center" shrinkToFit="1"/>
    </xf>
    <xf numFmtId="40" fontId="4" fillId="25" borderId="37" xfId="2" applyNumberFormat="1" applyFont="1" applyFill="1" applyBorder="1" applyAlignment="1" applyProtection="1">
      <alignment vertical="center" shrinkToFit="1"/>
    </xf>
    <xf numFmtId="181" fontId="26" fillId="36" borderId="36" xfId="2" applyNumberFormat="1" applyFont="1" applyFill="1" applyBorder="1" applyAlignment="1" applyProtection="1">
      <alignment vertical="center" shrinkToFit="1"/>
      <protection locked="0"/>
    </xf>
    <xf numFmtId="38" fontId="4" fillId="25" borderId="31" xfId="2" applyNumberFormat="1" applyFont="1" applyFill="1" applyBorder="1" applyAlignment="1" applyProtection="1">
      <alignment vertical="center" shrinkToFit="1"/>
    </xf>
    <xf numFmtId="38" fontId="4" fillId="25" borderId="32" xfId="2" applyNumberFormat="1" applyFont="1" applyFill="1" applyBorder="1" applyAlignment="1" applyProtection="1">
      <alignment vertical="center" shrinkToFit="1"/>
    </xf>
    <xf numFmtId="40" fontId="0" fillId="25" borderId="3" xfId="2" applyNumberFormat="1" applyFont="1" applyFill="1" applyBorder="1" applyAlignment="1" applyProtection="1">
      <alignment vertical="center" shrinkToFit="1"/>
    </xf>
    <xf numFmtId="0" fontId="0" fillId="35" borderId="65" xfId="0" applyFont="1" applyFill="1" applyBorder="1" applyAlignment="1" applyProtection="1">
      <alignment horizontal="left" vertical="center" shrinkToFit="1"/>
    </xf>
    <xf numFmtId="40" fontId="0" fillId="25" borderId="72" xfId="2" applyNumberFormat="1" applyFont="1" applyFill="1" applyBorder="1" applyAlignment="1" applyProtection="1">
      <alignment vertical="center" shrinkToFit="1"/>
    </xf>
    <xf numFmtId="40" fontId="4" fillId="25" borderId="72" xfId="2" applyNumberFormat="1" applyFont="1" applyFill="1" applyBorder="1" applyAlignment="1" applyProtection="1">
      <alignment vertical="center" shrinkToFit="1"/>
    </xf>
    <xf numFmtId="40" fontId="4" fillId="25" borderId="73" xfId="2" applyNumberFormat="1" applyFont="1" applyFill="1" applyBorder="1" applyAlignment="1" applyProtection="1">
      <alignment vertical="center" shrinkToFit="1"/>
    </xf>
    <xf numFmtId="0" fontId="4" fillId="0" borderId="62" xfId="0" applyFont="1" applyFill="1" applyBorder="1" applyAlignment="1" applyProtection="1">
      <alignment vertical="center"/>
    </xf>
    <xf numFmtId="40" fontId="4" fillId="25" borderId="74" xfId="2" applyNumberFormat="1" applyFont="1" applyFill="1" applyBorder="1" applyAlignment="1" applyProtection="1">
      <alignment vertical="center" shrinkToFit="1"/>
    </xf>
    <xf numFmtId="0" fontId="0" fillId="0" borderId="47" xfId="0" applyFont="1" applyFill="1" applyBorder="1" applyAlignment="1" applyProtection="1">
      <alignment horizontal="right" vertical="center"/>
    </xf>
    <xf numFmtId="184" fontId="26" fillId="0" borderId="47" xfId="2" applyNumberFormat="1" applyFont="1" applyFill="1" applyBorder="1" applyAlignment="1" applyProtection="1">
      <alignment vertical="center" shrinkToFit="1"/>
    </xf>
    <xf numFmtId="38" fontId="4" fillId="0" borderId="0" xfId="2" applyFont="1" applyFill="1" applyBorder="1" applyAlignment="1">
      <alignment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38" fontId="4" fillId="0" borderId="0" xfId="0" applyNumberFormat="1" applyFont="1" applyFill="1" applyBorder="1" applyAlignment="1">
      <alignment vertical="center"/>
    </xf>
    <xf numFmtId="0" fontId="31" fillId="0" borderId="0" xfId="0" applyFont="1" applyFill="1" applyAlignment="1" applyProtection="1">
      <alignment horizontal="center" vertical="center"/>
    </xf>
    <xf numFmtId="0" fontId="0" fillId="0" borderId="1" xfId="0" applyBorder="1" applyAlignment="1">
      <alignment vertical="center"/>
    </xf>
    <xf numFmtId="0" fontId="28" fillId="0" borderId="0" xfId="0" applyFont="1" applyAlignment="1"/>
    <xf numFmtId="0" fontId="30" fillId="0" borderId="63" xfId="0" applyFont="1" applyFill="1" applyBorder="1" applyAlignment="1" applyProtection="1">
      <alignment horizontal="left"/>
    </xf>
    <xf numFmtId="190" fontId="39" fillId="0" borderId="0" xfId="0" applyNumberFormat="1" applyFont="1" applyAlignment="1">
      <alignment vertical="center" shrinkToFit="1"/>
    </xf>
    <xf numFmtId="0" fontId="39" fillId="0" borderId="0" xfId="0" applyFont="1" applyAlignment="1">
      <alignment horizontal="center" vertical="center"/>
    </xf>
    <xf numFmtId="0" fontId="39" fillId="0" borderId="0" xfId="0" applyFont="1" applyAlignment="1">
      <alignment vertical="center"/>
    </xf>
    <xf numFmtId="0" fontId="40" fillId="0" borderId="0" xfId="89" applyFont="1" applyAlignment="1">
      <alignment horizontal="right" vertical="center"/>
    </xf>
    <xf numFmtId="0" fontId="39" fillId="0" borderId="0" xfId="0" applyFont="1" applyFill="1" applyAlignment="1">
      <alignment vertical="center"/>
    </xf>
    <xf numFmtId="0" fontId="41" fillId="0" borderId="0" xfId="0" applyFont="1" applyAlignment="1">
      <alignment horizontal="center" vertical="center" shrinkToFit="1"/>
    </xf>
    <xf numFmtId="0" fontId="41" fillId="0" borderId="0" xfId="0" applyFont="1" applyAlignment="1">
      <alignment vertical="center" shrinkToFit="1"/>
    </xf>
    <xf numFmtId="0" fontId="31" fillId="0" borderId="0" xfId="0" applyFont="1" applyFill="1" applyBorder="1" applyAlignment="1" applyProtection="1">
      <alignment vertical="center"/>
    </xf>
    <xf numFmtId="38" fontId="35" fillId="0" borderId="0" xfId="0" applyNumberFormat="1" applyFont="1" applyFill="1" applyBorder="1" applyAlignment="1" applyProtection="1">
      <alignment vertical="center"/>
    </xf>
    <xf numFmtId="0" fontId="31" fillId="0" borderId="0" xfId="0" applyFont="1" applyFill="1" applyAlignment="1" applyProtection="1">
      <alignment horizontal="right" vertical="center"/>
    </xf>
    <xf numFmtId="40" fontId="27" fillId="25" borderId="48" xfId="2" applyNumberFormat="1" applyFont="1" applyFill="1" applyBorder="1" applyAlignment="1" applyProtection="1">
      <alignment vertical="center" shrinkToFit="1"/>
    </xf>
    <xf numFmtId="40" fontId="27" fillId="25" borderId="35" xfId="2" applyNumberFormat="1" applyFont="1" applyFill="1" applyBorder="1" applyAlignment="1" applyProtection="1">
      <alignment vertical="center" shrinkToFit="1"/>
    </xf>
    <xf numFmtId="40" fontId="27" fillId="25" borderId="49" xfId="2" applyNumberFormat="1" applyFont="1" applyFill="1" applyBorder="1" applyAlignment="1" applyProtection="1">
      <alignment vertical="center" shrinkToFit="1"/>
    </xf>
    <xf numFmtId="0" fontId="0" fillId="0" borderId="0" xfId="0" applyFont="1" applyFill="1" applyBorder="1" applyAlignment="1" applyProtection="1">
      <alignment horizontal="center" vertical="center"/>
    </xf>
    <xf numFmtId="0" fontId="0" fillId="35" borderId="22" xfId="0" applyFont="1" applyFill="1" applyBorder="1" applyAlignment="1" applyProtection="1">
      <alignment horizontal="center" vertical="center" shrinkToFit="1"/>
    </xf>
    <xf numFmtId="0" fontId="0" fillId="35" borderId="47" xfId="0" applyFont="1" applyFill="1" applyBorder="1" applyAlignment="1" applyProtection="1">
      <alignment horizontal="center" vertical="center" shrinkToFit="1"/>
    </xf>
    <xf numFmtId="0" fontId="0" fillId="35" borderId="23" xfId="0" applyFont="1" applyFill="1" applyBorder="1" applyAlignment="1" applyProtection="1">
      <alignment horizontal="center" vertical="center" shrinkToFit="1"/>
    </xf>
    <xf numFmtId="38" fontId="38" fillId="39" borderId="26" xfId="0" applyNumberFormat="1" applyFont="1" applyFill="1" applyBorder="1" applyAlignment="1" applyProtection="1">
      <alignment horizontal="center" vertical="center"/>
    </xf>
    <xf numFmtId="38" fontId="38" fillId="39" borderId="27" xfId="0" applyNumberFormat="1" applyFont="1" applyFill="1" applyBorder="1" applyAlignment="1" applyProtection="1">
      <alignment horizontal="center" vertical="center"/>
    </xf>
    <xf numFmtId="38" fontId="38" fillId="39" borderId="28" xfId="0" applyNumberFormat="1" applyFont="1" applyFill="1" applyBorder="1" applyAlignment="1" applyProtection="1">
      <alignment horizontal="center" vertical="center"/>
    </xf>
    <xf numFmtId="0" fontId="0" fillId="0" borderId="62" xfId="0" applyFont="1" applyFill="1" applyBorder="1" applyAlignment="1" applyProtection="1">
      <alignment horizontal="right"/>
    </xf>
    <xf numFmtId="191" fontId="31" fillId="0" borderId="25" xfId="0" applyNumberFormat="1" applyFont="1" applyFill="1" applyBorder="1" applyAlignment="1" applyProtection="1">
      <alignment horizontal="left" vertical="center" shrinkToFit="1"/>
    </xf>
    <xf numFmtId="0" fontId="0" fillId="0" borderId="25" xfId="0" applyFont="1" applyFill="1" applyBorder="1" applyAlignment="1" applyProtection="1">
      <alignment horizontal="right" vertical="center"/>
    </xf>
    <xf numFmtId="0" fontId="0" fillId="35" borderId="24" xfId="0" applyFont="1" applyFill="1" applyBorder="1" applyAlignment="1" applyProtection="1">
      <alignment horizontal="center" vertical="center" shrinkToFit="1"/>
    </xf>
    <xf numFmtId="40" fontId="32" fillId="0" borderId="0" xfId="0" applyNumberFormat="1" applyFont="1" applyFill="1" applyBorder="1" applyAlignment="1" applyProtection="1">
      <alignment horizontal="left" vertical="center"/>
    </xf>
    <xf numFmtId="0" fontId="4" fillId="35" borderId="29" xfId="0" applyFont="1" applyFill="1" applyBorder="1" applyAlignment="1" applyProtection="1">
      <alignment horizontal="center" vertical="center" shrinkToFit="1"/>
    </xf>
    <xf numFmtId="0" fontId="4" fillId="35" borderId="30" xfId="0" applyFont="1" applyFill="1" applyBorder="1" applyAlignment="1" applyProtection="1">
      <alignment horizontal="center" vertical="center" shrinkToFit="1"/>
    </xf>
    <xf numFmtId="179" fontId="28" fillId="25" borderId="29" xfId="1" applyNumberFormat="1" applyFont="1" applyFill="1" applyBorder="1" applyAlignment="1" applyProtection="1">
      <alignment horizontal="center" vertical="center" wrapText="1" shrinkToFit="1"/>
    </xf>
    <xf numFmtId="179" fontId="28" fillId="25" borderId="42" xfId="1" applyNumberFormat="1" applyFont="1" applyFill="1" applyBorder="1" applyAlignment="1" applyProtection="1">
      <alignment horizontal="center" vertical="center" wrapText="1" shrinkToFit="1"/>
    </xf>
    <xf numFmtId="0" fontId="0" fillId="35" borderId="29" xfId="0" applyFont="1" applyFill="1" applyBorder="1" applyAlignment="1" applyProtection="1">
      <alignment horizontal="center" vertical="center" shrinkToFit="1"/>
    </xf>
    <xf numFmtId="0" fontId="33" fillId="0" borderId="0" xfId="0" applyFont="1" applyFill="1" applyAlignment="1" applyProtection="1">
      <alignment horizontal="left" vertical="center"/>
    </xf>
    <xf numFmtId="0" fontId="7" fillId="0" borderId="6"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4" xfId="0" applyFont="1" applyFill="1" applyBorder="1" applyAlignment="1">
      <alignment horizontal="center" vertical="center"/>
    </xf>
    <xf numFmtId="0" fontId="0" fillId="35" borderId="30" xfId="0" applyFont="1" applyFill="1" applyBorder="1" applyAlignment="1" applyProtection="1">
      <alignment horizontal="center" vertical="center" shrinkToFit="1"/>
    </xf>
    <xf numFmtId="0" fontId="4" fillId="35" borderId="26" xfId="0" applyFont="1" applyFill="1" applyBorder="1" applyAlignment="1" applyProtection="1">
      <alignment horizontal="center" vertical="center" shrinkToFit="1"/>
    </xf>
    <xf numFmtId="0" fontId="4" fillId="35" borderId="28" xfId="0" applyFont="1" applyFill="1" applyBorder="1" applyAlignment="1" applyProtection="1">
      <alignment horizontal="center" vertical="center" shrinkToFit="1"/>
    </xf>
    <xf numFmtId="0" fontId="4" fillId="35" borderId="27" xfId="0" applyFont="1" applyFill="1" applyBorder="1" applyAlignment="1" applyProtection="1">
      <alignment horizontal="center" vertical="center" shrinkToFit="1"/>
    </xf>
    <xf numFmtId="0" fontId="0" fillId="35" borderId="26" xfId="0" applyFont="1" applyFill="1" applyBorder="1" applyAlignment="1" applyProtection="1">
      <alignment horizontal="center" vertical="center" shrinkToFit="1"/>
    </xf>
    <xf numFmtId="0" fontId="0" fillId="35" borderId="43" xfId="0" applyFont="1" applyFill="1" applyBorder="1" applyAlignment="1" applyProtection="1">
      <alignment horizontal="right" vertical="top" shrinkToFit="1"/>
    </xf>
    <xf numFmtId="0" fontId="4" fillId="35" borderId="44" xfId="0" applyFont="1" applyFill="1" applyBorder="1" applyAlignment="1" applyProtection="1">
      <alignment horizontal="right" vertical="top" shrinkToFit="1"/>
    </xf>
    <xf numFmtId="0" fontId="4" fillId="35" borderId="45" xfId="0" applyFont="1" applyFill="1" applyBorder="1" applyAlignment="1" applyProtection="1">
      <alignment horizontal="right" vertical="top" shrinkToFit="1"/>
    </xf>
    <xf numFmtId="0" fontId="4" fillId="35" borderId="46" xfId="0" applyFont="1" applyFill="1" applyBorder="1" applyAlignment="1" applyProtection="1">
      <alignment horizontal="right" vertical="top" shrinkToFit="1"/>
    </xf>
    <xf numFmtId="0" fontId="4" fillId="0" borderId="0" xfId="0" applyFont="1" applyFill="1" applyBorder="1" applyAlignment="1" applyProtection="1">
      <alignment horizontal="center" vertical="center"/>
    </xf>
    <xf numFmtId="176" fontId="31" fillId="0" borderId="0" xfId="0" applyNumberFormat="1" applyFont="1" applyBorder="1" applyAlignment="1">
      <alignment horizontal="right" vertical="center"/>
    </xf>
    <xf numFmtId="176" fontId="31" fillId="0" borderId="0" xfId="0" applyNumberFormat="1" applyFont="1" applyBorder="1" applyAlignment="1">
      <alignment horizontal="center" vertical="center"/>
    </xf>
    <xf numFmtId="0" fontId="32" fillId="38" borderId="29" xfId="0" applyFont="1" applyFill="1" applyBorder="1" applyAlignment="1" applyProtection="1">
      <alignment horizontal="center" vertical="center"/>
    </xf>
    <xf numFmtId="0" fontId="32" fillId="38" borderId="30" xfId="0" applyFont="1" applyFill="1" applyBorder="1" applyAlignment="1" applyProtection="1">
      <alignment horizontal="center" vertical="center"/>
    </xf>
    <xf numFmtId="188" fontId="31" fillId="0" borderId="62" xfId="0" applyNumberFormat="1" applyFont="1" applyFill="1" applyBorder="1" applyAlignment="1">
      <alignment horizontal="left" shrinkToFit="1"/>
    </xf>
    <xf numFmtId="0" fontId="26" fillId="0" borderId="0" xfId="0" applyFont="1" applyFill="1" applyAlignment="1" applyProtection="1">
      <alignment horizontal="center" vertical="top"/>
    </xf>
    <xf numFmtId="180" fontId="29" fillId="0" borderId="0" xfId="2" applyNumberFormat="1" applyFont="1" applyFill="1" applyBorder="1" applyAlignment="1" applyProtection="1">
      <alignment vertical="center" shrinkToFit="1"/>
    </xf>
    <xf numFmtId="181" fontId="29" fillId="0" borderId="0" xfId="2" applyNumberFormat="1" applyFont="1" applyFill="1" applyBorder="1" applyAlignment="1" applyProtection="1">
      <alignment vertical="center" shrinkToFit="1"/>
    </xf>
    <xf numFmtId="180" fontId="4" fillId="0" borderId="0" xfId="2" applyNumberFormat="1" applyFont="1" applyFill="1" applyBorder="1" applyAlignment="1" applyProtection="1">
      <alignment vertical="center" shrinkToFit="1"/>
    </xf>
    <xf numFmtId="181" fontId="4" fillId="0" borderId="0" xfId="2" applyNumberFormat="1" applyFont="1" applyFill="1" applyBorder="1" applyAlignment="1" applyProtection="1">
      <alignment vertical="center" shrinkToFit="1"/>
    </xf>
  </cellXfs>
  <cellStyles count="90">
    <cellStyle name="20% - アクセント 1" xfId="62" builtinId="30" customBuiltin="1"/>
    <cellStyle name="20% - アクセント 1 2" xfId="22"/>
    <cellStyle name="20% - アクセント 2" xfId="66" builtinId="34" customBuiltin="1"/>
    <cellStyle name="20% - アクセント 2 2" xfId="26"/>
    <cellStyle name="20% - アクセント 3" xfId="70" builtinId="38" customBuiltin="1"/>
    <cellStyle name="20% - アクセント 3 2" xfId="30"/>
    <cellStyle name="20% - アクセント 4" xfId="74" builtinId="42" customBuiltin="1"/>
    <cellStyle name="20% - アクセント 4 2" xfId="34"/>
    <cellStyle name="20% - アクセント 5" xfId="78" builtinId="46" customBuiltin="1"/>
    <cellStyle name="20% - アクセント 5 2" xfId="38"/>
    <cellStyle name="20% - アクセント 6" xfId="82" builtinId="50" customBuiltin="1"/>
    <cellStyle name="20% - アクセント 6 2" xfId="42"/>
    <cellStyle name="40% - アクセント 1" xfId="63" builtinId="31" customBuiltin="1"/>
    <cellStyle name="40% - アクセント 1 2" xfId="23"/>
    <cellStyle name="40% - アクセント 2" xfId="67" builtinId="35" customBuiltin="1"/>
    <cellStyle name="40% - アクセント 2 2" xfId="27"/>
    <cellStyle name="40% - アクセント 3" xfId="71" builtinId="39" customBuiltin="1"/>
    <cellStyle name="40% - アクセント 3 2" xfId="31"/>
    <cellStyle name="40% - アクセント 4" xfId="75" builtinId="43" customBuiltin="1"/>
    <cellStyle name="40% - アクセント 4 2" xfId="35"/>
    <cellStyle name="40% - アクセント 5" xfId="79" builtinId="47" customBuiltin="1"/>
    <cellStyle name="40% - アクセント 5 2" xfId="39"/>
    <cellStyle name="40% - アクセント 6" xfId="83" builtinId="51" customBuiltin="1"/>
    <cellStyle name="40% - アクセント 6 2" xfId="43"/>
    <cellStyle name="60% - アクセント 1" xfId="64" builtinId="32" customBuiltin="1"/>
    <cellStyle name="60% - アクセント 1 2" xfId="24"/>
    <cellStyle name="60% - アクセント 2" xfId="68" builtinId="36" customBuiltin="1"/>
    <cellStyle name="60% - アクセント 2 2" xfId="28"/>
    <cellStyle name="60% - アクセント 3" xfId="72" builtinId="40" customBuiltin="1"/>
    <cellStyle name="60% - アクセント 3 2" xfId="32"/>
    <cellStyle name="60% - アクセント 4" xfId="76" builtinId="44" customBuiltin="1"/>
    <cellStyle name="60% - アクセント 4 2" xfId="36"/>
    <cellStyle name="60% - アクセント 5" xfId="80" builtinId="48" customBuiltin="1"/>
    <cellStyle name="60% - アクセント 5 2" xfId="40"/>
    <cellStyle name="60% - アクセント 6" xfId="84" builtinId="52" customBuiltin="1"/>
    <cellStyle name="60% - アクセント 6 2" xfId="44"/>
    <cellStyle name="アクセント 1" xfId="61" builtinId="29" customBuiltin="1"/>
    <cellStyle name="アクセント 1 2" xfId="21"/>
    <cellStyle name="アクセント 2" xfId="65" builtinId="33" customBuiltin="1"/>
    <cellStyle name="アクセント 2 2" xfId="25"/>
    <cellStyle name="アクセント 3" xfId="69" builtinId="37" customBuiltin="1"/>
    <cellStyle name="アクセント 3 2" xfId="29"/>
    <cellStyle name="アクセント 4" xfId="73" builtinId="41" customBuiltin="1"/>
    <cellStyle name="アクセント 4 2" xfId="33"/>
    <cellStyle name="アクセント 5" xfId="77" builtinId="45" customBuiltin="1"/>
    <cellStyle name="アクセント 5 2" xfId="37"/>
    <cellStyle name="アクセント 6" xfId="81" builtinId="49" customBuiltin="1"/>
    <cellStyle name="アクセント 6 2" xfId="41"/>
    <cellStyle name="タイトル" xfId="45" builtinId="15" customBuiltin="1"/>
    <cellStyle name="タイトル 2" xfId="4"/>
    <cellStyle name="チェック セル" xfId="57" builtinId="23" customBuiltin="1"/>
    <cellStyle name="チェック セル 2" xfId="16"/>
    <cellStyle name="どちらでもない" xfId="52" builtinId="28" customBuiltin="1"/>
    <cellStyle name="どちらでもない 2" xfId="11"/>
    <cellStyle name="パーセント" xfId="1" builtinId="5"/>
    <cellStyle name="ハイパーリンク" xfId="89" builtinId="8"/>
    <cellStyle name="メモ 2" xfId="18"/>
    <cellStyle name="メモ 3" xfId="86"/>
    <cellStyle name="リンク セル" xfId="56" builtinId="24" customBuiltin="1"/>
    <cellStyle name="リンク セル 2" xfId="15"/>
    <cellStyle name="悪い" xfId="51" builtinId="27" customBuiltin="1"/>
    <cellStyle name="悪い 2" xfId="10"/>
    <cellStyle name="計算" xfId="55" builtinId="22" customBuiltin="1"/>
    <cellStyle name="計算 2" xfId="14"/>
    <cellStyle name="警告文" xfId="58" builtinId="11" customBuiltin="1"/>
    <cellStyle name="警告文 2" xfId="17"/>
    <cellStyle name="桁区切り" xfId="2" builtinId="6"/>
    <cellStyle name="見出し 1" xfId="46" builtinId="16" customBuiltin="1"/>
    <cellStyle name="見出し 1 2" xfId="5"/>
    <cellStyle name="見出し 2" xfId="47" builtinId="17" customBuiltin="1"/>
    <cellStyle name="見出し 2 2" xfId="6"/>
    <cellStyle name="見出し 3" xfId="48" builtinId="18" customBuiltin="1"/>
    <cellStyle name="見出し 3 2" xfId="7"/>
    <cellStyle name="見出し 4" xfId="49" builtinId="19" customBuiltin="1"/>
    <cellStyle name="見出し 4 2" xfId="8"/>
    <cellStyle name="集計" xfId="60" builtinId="25" customBuiltin="1"/>
    <cellStyle name="集計 2" xfId="20"/>
    <cellStyle name="出力" xfId="54" builtinId="21" customBuiltin="1"/>
    <cellStyle name="出力 2" xfId="13"/>
    <cellStyle name="説明文" xfId="59" builtinId="53" customBuiltin="1"/>
    <cellStyle name="説明文 2" xfId="19"/>
    <cellStyle name="入力" xfId="53" builtinId="20" customBuiltin="1"/>
    <cellStyle name="入力 2" xfId="12"/>
    <cellStyle name="標準" xfId="0" builtinId="0"/>
    <cellStyle name="標準 2" xfId="3"/>
    <cellStyle name="標準 3" xfId="85"/>
    <cellStyle name="標準 4" xfId="87"/>
    <cellStyle name="標準 5" xfId="88"/>
    <cellStyle name="良い" xfId="50" builtinId="26" customBuiltin="1"/>
    <cellStyle name="良い 2" xfId="9"/>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11206</xdr:colOff>
      <xdr:row>341</xdr:row>
      <xdr:rowOff>224118</xdr:rowOff>
    </xdr:from>
    <xdr:to>
      <xdr:col>15</xdr:col>
      <xdr:colOff>336177</xdr:colOff>
      <xdr:row>343</xdr:row>
      <xdr:rowOff>11206</xdr:rowOff>
    </xdr:to>
    <xdr:sp macro="" textlink="">
      <xdr:nvSpPr>
        <xdr:cNvPr id="2" name="テキスト ボックス 1"/>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17</xdr:col>
      <xdr:colOff>268941</xdr:colOff>
      <xdr:row>21</xdr:row>
      <xdr:rowOff>134469</xdr:rowOff>
    </xdr:from>
    <xdr:to>
      <xdr:col>19</xdr:col>
      <xdr:colOff>448235</xdr:colOff>
      <xdr:row>25</xdr:row>
      <xdr:rowOff>44822</xdr:rowOff>
    </xdr:to>
    <xdr:sp macro="" textlink="">
      <xdr:nvSpPr>
        <xdr:cNvPr id="3" name="四角形吹き出し 2"/>
        <xdr:cNvSpPr/>
      </xdr:nvSpPr>
      <xdr:spPr>
        <a:xfrm>
          <a:off x="16185216" y="4639794"/>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291353</xdr:colOff>
      <xdr:row>45</xdr:row>
      <xdr:rowOff>56029</xdr:rowOff>
    </xdr:from>
    <xdr:to>
      <xdr:col>19</xdr:col>
      <xdr:colOff>470647</xdr:colOff>
      <xdr:row>48</xdr:row>
      <xdr:rowOff>201705</xdr:rowOff>
    </xdr:to>
    <xdr:sp macro="" textlink="">
      <xdr:nvSpPr>
        <xdr:cNvPr id="4" name="四角形吹き出し 3"/>
        <xdr:cNvSpPr/>
      </xdr:nvSpPr>
      <xdr:spPr>
        <a:xfrm>
          <a:off x="16207628" y="9981079"/>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268940</xdr:colOff>
      <xdr:row>72</xdr:row>
      <xdr:rowOff>190500</xdr:rowOff>
    </xdr:from>
    <xdr:to>
      <xdr:col>19</xdr:col>
      <xdr:colOff>448234</xdr:colOff>
      <xdr:row>76</xdr:row>
      <xdr:rowOff>100853</xdr:rowOff>
    </xdr:to>
    <xdr:sp macro="" textlink="">
      <xdr:nvSpPr>
        <xdr:cNvPr id="5" name="四角形吹き出し 4"/>
        <xdr:cNvSpPr/>
      </xdr:nvSpPr>
      <xdr:spPr>
        <a:xfrm>
          <a:off x="16185215" y="16059150"/>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97</xdr:row>
      <xdr:rowOff>0</xdr:rowOff>
    </xdr:from>
    <xdr:to>
      <xdr:col>19</xdr:col>
      <xdr:colOff>448235</xdr:colOff>
      <xdr:row>100</xdr:row>
      <xdr:rowOff>145676</xdr:rowOff>
    </xdr:to>
    <xdr:sp macro="" textlink="">
      <xdr:nvSpPr>
        <xdr:cNvPr id="7" name="四角形吹き出し 6"/>
        <xdr:cNvSpPr/>
      </xdr:nvSpPr>
      <xdr:spPr>
        <a:xfrm>
          <a:off x="16185216" y="27489150"/>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123</xdr:row>
      <xdr:rowOff>212913</xdr:rowOff>
    </xdr:from>
    <xdr:to>
      <xdr:col>19</xdr:col>
      <xdr:colOff>493058</xdr:colOff>
      <xdr:row>127</xdr:row>
      <xdr:rowOff>123266</xdr:rowOff>
    </xdr:to>
    <xdr:sp macro="" textlink="">
      <xdr:nvSpPr>
        <xdr:cNvPr id="8" name="四角形吹き出し 7"/>
        <xdr:cNvSpPr/>
      </xdr:nvSpPr>
      <xdr:spPr>
        <a:xfrm>
          <a:off x="16230039" y="32921763"/>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17</xdr:col>
      <xdr:colOff>268941</xdr:colOff>
      <xdr:row>148</xdr:row>
      <xdr:rowOff>0</xdr:rowOff>
    </xdr:from>
    <xdr:to>
      <xdr:col>19</xdr:col>
      <xdr:colOff>448235</xdr:colOff>
      <xdr:row>151</xdr:row>
      <xdr:rowOff>145676</xdr:rowOff>
    </xdr:to>
    <xdr:sp macro="" textlink="">
      <xdr:nvSpPr>
        <xdr:cNvPr id="11" name="四角形吹き出し 10"/>
        <xdr:cNvSpPr/>
      </xdr:nvSpPr>
      <xdr:spPr>
        <a:xfrm>
          <a:off x="16158882" y="28014706"/>
          <a:ext cx="2095500" cy="851646"/>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174</xdr:row>
      <xdr:rowOff>212913</xdr:rowOff>
    </xdr:from>
    <xdr:to>
      <xdr:col>19</xdr:col>
      <xdr:colOff>493058</xdr:colOff>
      <xdr:row>178</xdr:row>
      <xdr:rowOff>123266</xdr:rowOff>
    </xdr:to>
    <xdr:sp macro="" textlink="">
      <xdr:nvSpPr>
        <xdr:cNvPr id="12" name="四角形吹き出し 11"/>
        <xdr:cNvSpPr/>
      </xdr:nvSpPr>
      <xdr:spPr>
        <a:xfrm>
          <a:off x="16203705" y="33539207"/>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199</xdr:row>
      <xdr:rowOff>0</xdr:rowOff>
    </xdr:from>
    <xdr:to>
      <xdr:col>19</xdr:col>
      <xdr:colOff>448235</xdr:colOff>
      <xdr:row>202</xdr:row>
      <xdr:rowOff>145676</xdr:rowOff>
    </xdr:to>
    <xdr:sp macro="" textlink="">
      <xdr:nvSpPr>
        <xdr:cNvPr id="13" name="四角形吹き出し 12"/>
        <xdr:cNvSpPr/>
      </xdr:nvSpPr>
      <xdr:spPr>
        <a:xfrm>
          <a:off x="16158882" y="39680029"/>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225</xdr:row>
      <xdr:rowOff>212913</xdr:rowOff>
    </xdr:from>
    <xdr:to>
      <xdr:col>19</xdr:col>
      <xdr:colOff>493058</xdr:colOff>
      <xdr:row>229</xdr:row>
      <xdr:rowOff>123266</xdr:rowOff>
    </xdr:to>
    <xdr:sp macro="" textlink="">
      <xdr:nvSpPr>
        <xdr:cNvPr id="14" name="四角形吹き出し 13"/>
        <xdr:cNvSpPr/>
      </xdr:nvSpPr>
      <xdr:spPr>
        <a:xfrm>
          <a:off x="16203705" y="45204531"/>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250</xdr:row>
      <xdr:rowOff>0</xdr:rowOff>
    </xdr:from>
    <xdr:to>
      <xdr:col>19</xdr:col>
      <xdr:colOff>448235</xdr:colOff>
      <xdr:row>253</xdr:row>
      <xdr:rowOff>145676</xdr:rowOff>
    </xdr:to>
    <xdr:sp macro="" textlink="">
      <xdr:nvSpPr>
        <xdr:cNvPr id="15" name="四角形吹き出し 14"/>
        <xdr:cNvSpPr/>
      </xdr:nvSpPr>
      <xdr:spPr>
        <a:xfrm>
          <a:off x="16158882" y="51345353"/>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276</xdr:row>
      <xdr:rowOff>212913</xdr:rowOff>
    </xdr:from>
    <xdr:to>
      <xdr:col>19</xdr:col>
      <xdr:colOff>493058</xdr:colOff>
      <xdr:row>280</xdr:row>
      <xdr:rowOff>123266</xdr:rowOff>
    </xdr:to>
    <xdr:sp macro="" textlink="">
      <xdr:nvSpPr>
        <xdr:cNvPr id="16" name="四角形吹き出し 15"/>
        <xdr:cNvSpPr/>
      </xdr:nvSpPr>
      <xdr:spPr>
        <a:xfrm>
          <a:off x="16203705" y="56869854"/>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301</xdr:row>
      <xdr:rowOff>0</xdr:rowOff>
    </xdr:from>
    <xdr:to>
      <xdr:col>19</xdr:col>
      <xdr:colOff>448235</xdr:colOff>
      <xdr:row>304</xdr:row>
      <xdr:rowOff>145676</xdr:rowOff>
    </xdr:to>
    <xdr:sp macro="" textlink="">
      <xdr:nvSpPr>
        <xdr:cNvPr id="17" name="四角形吹き出し 16"/>
        <xdr:cNvSpPr/>
      </xdr:nvSpPr>
      <xdr:spPr>
        <a:xfrm>
          <a:off x="16158882" y="63010676"/>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328</xdr:row>
      <xdr:rowOff>0</xdr:rowOff>
    </xdr:from>
    <xdr:to>
      <xdr:col>19</xdr:col>
      <xdr:colOff>448235</xdr:colOff>
      <xdr:row>331</xdr:row>
      <xdr:rowOff>145676</xdr:rowOff>
    </xdr:to>
    <xdr:sp macro="" textlink="">
      <xdr:nvSpPr>
        <xdr:cNvPr id="19" name="四角形吹き出し 18"/>
        <xdr:cNvSpPr/>
      </xdr:nvSpPr>
      <xdr:spPr>
        <a:xfrm>
          <a:off x="16158882" y="74676000"/>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E361"/>
  <sheetViews>
    <sheetView tabSelected="1" zoomScale="60" zoomScaleNormal="60" zoomScaleSheetLayoutView="70" workbookViewId="0">
      <pane ySplit="3" topLeftCell="A4" activePane="bottomLeft" state="frozenSplit"/>
      <selection pane="bottomLeft" activeCell="P27" sqref="P27"/>
    </sheetView>
  </sheetViews>
  <sheetFormatPr defaultRowHeight="13.5" x14ac:dyDescent="0.15"/>
  <cols>
    <col min="1" max="1" width="1.5" style="5" customWidth="1"/>
    <col min="2" max="2" width="30.375" style="5" customWidth="1"/>
    <col min="3" max="3" width="17.375" style="44" customWidth="1"/>
    <col min="4" max="15" width="11.5" style="5" customWidth="1"/>
    <col min="16" max="16" width="20.25" style="5" customWidth="1"/>
    <col min="17" max="17" width="1.375" style="20" customWidth="1"/>
    <col min="18" max="18" width="16.125" style="4" bestFit="1" customWidth="1"/>
    <col min="19" max="19" width="9" style="5"/>
    <col min="20" max="20" width="16.875" style="5" bestFit="1" customWidth="1"/>
    <col min="21" max="21" width="18.375" style="5" bestFit="1" customWidth="1"/>
    <col min="22" max="16384" width="9" style="5"/>
  </cols>
  <sheetData>
    <row r="1" spans="2:22" x14ac:dyDescent="0.15">
      <c r="E1" s="213" t="s">
        <v>96</v>
      </c>
      <c r="F1" s="214">
        <v>1</v>
      </c>
      <c r="G1" s="215"/>
      <c r="H1" s="216"/>
      <c r="I1" s="214"/>
      <c r="J1" s="215"/>
      <c r="K1" s="216"/>
      <c r="L1" s="214"/>
      <c r="M1" s="215"/>
      <c r="N1" s="216"/>
      <c r="O1" s="214"/>
      <c r="P1" s="215"/>
      <c r="Q1" s="217"/>
      <c r="R1" s="214">
        <v>13</v>
      </c>
      <c r="S1" s="215" t="e">
        <f>VLOOKUP(入札金額積算内訳書!R1,#REF!,4)</f>
        <v>#REF!</v>
      </c>
    </row>
    <row r="2" spans="2:22" x14ac:dyDescent="0.15">
      <c r="E2" s="218"/>
      <c r="F2" s="214">
        <v>2</v>
      </c>
      <c r="G2" s="215"/>
      <c r="H2" s="216"/>
      <c r="I2" s="214"/>
      <c r="J2" s="215"/>
      <c r="K2" s="216"/>
      <c r="L2" s="214"/>
      <c r="M2" s="215"/>
      <c r="N2" s="216"/>
      <c r="O2" s="214"/>
      <c r="P2" s="215"/>
      <c r="Q2" s="217"/>
      <c r="R2" s="215"/>
      <c r="S2" s="215"/>
    </row>
    <row r="3" spans="2:22" ht="12.75" customHeight="1" x14ac:dyDescent="0.15">
      <c r="E3" s="219"/>
      <c r="F3" s="214">
        <v>3</v>
      </c>
      <c r="G3" s="215"/>
      <c r="H3" s="215"/>
      <c r="I3" s="214"/>
      <c r="J3" s="215"/>
      <c r="K3" s="215"/>
      <c r="L3" s="214"/>
      <c r="M3" s="215"/>
      <c r="N3" s="215"/>
      <c r="O3" s="214"/>
      <c r="P3" s="215"/>
      <c r="Q3" s="217"/>
      <c r="R3" s="215"/>
      <c r="S3" s="215"/>
    </row>
    <row r="4" spans="2:22" ht="18" customHeight="1" x14ac:dyDescent="0.15">
      <c r="B4" s="43" t="s">
        <v>124</v>
      </c>
      <c r="D4" s="44"/>
      <c r="E4" s="44"/>
      <c r="H4" s="257">
        <v>44287</v>
      </c>
      <c r="I4" s="257"/>
      <c r="J4" s="45" t="s">
        <v>0</v>
      </c>
      <c r="K4" s="258">
        <v>45199</v>
      </c>
      <c r="L4" s="258"/>
      <c r="M4" s="46" t="s">
        <v>82</v>
      </c>
      <c r="N4" s="46"/>
      <c r="P4" s="82" t="s">
        <v>122</v>
      </c>
      <c r="Q4" s="87"/>
    </row>
    <row r="5" spans="2:22" s="20" customFormat="1" ht="12" customHeight="1" x14ac:dyDescent="0.15">
      <c r="B5" s="243" t="s">
        <v>81</v>
      </c>
      <c r="C5" s="243"/>
      <c r="D5" s="243"/>
      <c r="E5" s="243"/>
      <c r="F5" s="243"/>
      <c r="G5" s="243"/>
      <c r="H5" s="243"/>
      <c r="I5" s="243"/>
      <c r="J5" s="243"/>
      <c r="K5" s="243"/>
      <c r="L5" s="243"/>
      <c r="M5" s="243"/>
      <c r="N5" s="243"/>
      <c r="O5" s="243"/>
      <c r="P5" s="243"/>
      <c r="Q5" s="134"/>
      <c r="R5" s="19"/>
    </row>
    <row r="6" spans="2:22" s="20" customFormat="1" ht="12" customHeight="1" x14ac:dyDescent="0.15">
      <c r="B6" s="243"/>
      <c r="C6" s="243"/>
      <c r="D6" s="243"/>
      <c r="E6" s="243"/>
      <c r="F6" s="243"/>
      <c r="G6" s="243"/>
      <c r="H6" s="243"/>
      <c r="I6" s="243"/>
      <c r="J6" s="243"/>
      <c r="K6" s="243"/>
      <c r="L6" s="243"/>
      <c r="M6" s="243"/>
      <c r="N6" s="243"/>
      <c r="O6" s="243"/>
      <c r="P6" s="243"/>
      <c r="Q6" s="134"/>
      <c r="R6" s="19"/>
    </row>
    <row r="7" spans="2:22" s="20" customFormat="1" ht="19.5" customHeight="1" thickBot="1" x14ac:dyDescent="0.2">
      <c r="B7" s="160">
        <v>1</v>
      </c>
      <c r="C7" s="106"/>
      <c r="D7" s="21"/>
      <c r="E7" s="21"/>
      <c r="F7" s="21"/>
      <c r="G7" s="21"/>
      <c r="H7" s="21"/>
      <c r="I7" s="21"/>
      <c r="J7" s="21"/>
      <c r="K7" s="21"/>
      <c r="L7" s="21"/>
      <c r="M7" s="21"/>
      <c r="N7" s="21"/>
      <c r="O7" s="21"/>
      <c r="P7" s="262"/>
      <c r="Q7" s="22"/>
      <c r="R7" s="19"/>
      <c r="T7" s="2"/>
      <c r="U7" s="2"/>
    </row>
    <row r="8" spans="2:22" s="20" customFormat="1" ht="18" customHeight="1" x14ac:dyDescent="0.15">
      <c r="B8" s="259" t="s">
        <v>83</v>
      </c>
      <c r="C8" s="64" t="s">
        <v>134</v>
      </c>
      <c r="D8" s="49"/>
      <c r="E8" s="49"/>
      <c r="F8" s="49"/>
      <c r="G8" s="53"/>
      <c r="H8" s="54" t="s">
        <v>51</v>
      </c>
      <c r="I8" s="261">
        <v>67</v>
      </c>
      <c r="J8" s="261"/>
      <c r="K8" s="233" t="s">
        <v>53</v>
      </c>
      <c r="L8" s="233"/>
      <c r="M8" s="55" t="s">
        <v>135</v>
      </c>
      <c r="N8" s="49"/>
      <c r="O8" s="54" t="s">
        <v>127</v>
      </c>
      <c r="P8" s="212" t="s">
        <v>136</v>
      </c>
      <c r="Q8" s="85"/>
      <c r="R8" s="19"/>
    </row>
    <row r="9" spans="2:22" s="20" customFormat="1" ht="20.25" customHeight="1" thickBot="1" x14ac:dyDescent="0.2">
      <c r="B9" s="260"/>
      <c r="C9" s="58"/>
      <c r="D9" s="67"/>
      <c r="E9" s="50"/>
      <c r="F9" s="50"/>
      <c r="G9" s="56"/>
      <c r="H9" s="51" t="s">
        <v>50</v>
      </c>
      <c r="I9" s="234">
        <v>200</v>
      </c>
      <c r="J9" s="234"/>
      <c r="K9" s="235" t="s">
        <v>52</v>
      </c>
      <c r="L9" s="235"/>
      <c r="M9" s="167">
        <v>250</v>
      </c>
      <c r="N9" s="166"/>
      <c r="O9" s="50"/>
      <c r="P9" s="52"/>
      <c r="Q9" s="48"/>
      <c r="R9" s="19"/>
      <c r="V9" s="149" t="str">
        <f>B8</f>
        <v>湯元送水ポンプ場</v>
      </c>
    </row>
    <row r="10" spans="2:22" ht="18.75" customHeight="1" x14ac:dyDescent="0.15">
      <c r="B10" s="242" t="s">
        <v>1</v>
      </c>
      <c r="C10" s="242" t="s">
        <v>2</v>
      </c>
      <c r="D10" s="227" t="s">
        <v>14</v>
      </c>
      <c r="E10" s="228"/>
      <c r="F10" s="228"/>
      <c r="G10" s="228"/>
      <c r="H10" s="228"/>
      <c r="I10" s="228"/>
      <c r="J10" s="229" t="s">
        <v>128</v>
      </c>
      <c r="K10" s="228"/>
      <c r="L10" s="228"/>
      <c r="M10" s="229" t="s">
        <v>129</v>
      </c>
      <c r="N10" s="228"/>
      <c r="O10" s="236"/>
      <c r="P10" s="242" t="s">
        <v>27</v>
      </c>
      <c r="Q10" s="88"/>
      <c r="R10" s="244" t="s">
        <v>78</v>
      </c>
      <c r="S10" s="245"/>
      <c r="T10" s="245"/>
      <c r="U10" s="245"/>
      <c r="V10" s="246"/>
    </row>
    <row r="11" spans="2:22" ht="18.75" customHeight="1" thickBot="1" x14ac:dyDescent="0.2">
      <c r="B11" s="247"/>
      <c r="C11" s="247"/>
      <c r="D11" s="31" t="s">
        <v>15</v>
      </c>
      <c r="E11" s="31" t="s">
        <v>16</v>
      </c>
      <c r="F11" s="31" t="s">
        <v>17</v>
      </c>
      <c r="G11" s="30" t="s">
        <v>18</v>
      </c>
      <c r="H11" s="30" t="s">
        <v>19</v>
      </c>
      <c r="I11" s="30" t="s">
        <v>20</v>
      </c>
      <c r="J11" s="31" t="s">
        <v>21</v>
      </c>
      <c r="K11" s="31" t="s">
        <v>22</v>
      </c>
      <c r="L11" s="31" t="s">
        <v>23</v>
      </c>
      <c r="M11" s="33" t="s">
        <v>24</v>
      </c>
      <c r="N11" s="33" t="s">
        <v>25</v>
      </c>
      <c r="O11" s="33" t="s">
        <v>26</v>
      </c>
      <c r="P11" s="239"/>
      <c r="Q11" s="27"/>
      <c r="R11" s="144" t="s">
        <v>79</v>
      </c>
      <c r="S11" s="147" t="s">
        <v>80</v>
      </c>
      <c r="T11" s="151"/>
      <c r="U11" s="150"/>
      <c r="V11" s="137"/>
    </row>
    <row r="12" spans="2:22" ht="18.75" customHeight="1" x14ac:dyDescent="0.15">
      <c r="B12" s="98" t="s">
        <v>39</v>
      </c>
      <c r="C12" s="28" t="s">
        <v>4</v>
      </c>
      <c r="D12" s="6">
        <v>25714</v>
      </c>
      <c r="E12" s="6">
        <v>16069</v>
      </c>
      <c r="F12" s="6">
        <v>16770</v>
      </c>
      <c r="G12" s="6">
        <v>20857</v>
      </c>
      <c r="H12" s="6">
        <v>24538</v>
      </c>
      <c r="I12" s="6">
        <v>28909</v>
      </c>
      <c r="J12" s="6">
        <v>29492</v>
      </c>
      <c r="K12" s="6">
        <v>31876</v>
      </c>
      <c r="L12" s="6">
        <v>29801</v>
      </c>
      <c r="M12" s="6">
        <v>29793</v>
      </c>
      <c r="N12" s="6">
        <v>27855</v>
      </c>
      <c r="O12" s="6">
        <v>25270</v>
      </c>
      <c r="P12" s="32" t="s">
        <v>137</v>
      </c>
      <c r="Q12" s="89"/>
      <c r="R12" s="145">
        <f>SUM(D12:O12)</f>
        <v>306944</v>
      </c>
      <c r="S12" s="148" t="s">
        <v>68</v>
      </c>
      <c r="T12" s="142"/>
      <c r="U12" s="140"/>
      <c r="V12" s="138"/>
    </row>
    <row r="13" spans="2:22" ht="18.75" customHeight="1" x14ac:dyDescent="0.15">
      <c r="B13" s="99" t="s">
        <v>72</v>
      </c>
      <c r="C13" s="29" t="s">
        <v>5</v>
      </c>
      <c r="D13" s="9">
        <v>67</v>
      </c>
      <c r="E13" s="9">
        <v>67</v>
      </c>
      <c r="F13" s="10">
        <v>67</v>
      </c>
      <c r="G13" s="10">
        <v>67</v>
      </c>
      <c r="H13" s="10">
        <v>67</v>
      </c>
      <c r="I13" s="10">
        <v>67</v>
      </c>
      <c r="J13" s="10">
        <v>67</v>
      </c>
      <c r="K13" s="10">
        <v>67</v>
      </c>
      <c r="L13" s="10">
        <v>67</v>
      </c>
      <c r="M13" s="10">
        <v>67</v>
      </c>
      <c r="N13" s="10">
        <v>67</v>
      </c>
      <c r="O13" s="10">
        <v>67</v>
      </c>
      <c r="P13" s="57"/>
      <c r="Q13" s="89"/>
      <c r="R13" s="146">
        <f>SUM(D12:I12)</f>
        <v>132857</v>
      </c>
      <c r="S13" s="148" t="s">
        <v>69</v>
      </c>
      <c r="T13" s="142"/>
      <c r="U13" s="140"/>
      <c r="V13" s="138"/>
    </row>
    <row r="14" spans="2:22" ht="18.75" customHeight="1" x14ac:dyDescent="0.15">
      <c r="B14" s="100" t="s">
        <v>73</v>
      </c>
      <c r="C14" s="78"/>
      <c r="D14" s="161">
        <v>67</v>
      </c>
      <c r="E14" s="76">
        <v>67</v>
      </c>
      <c r="F14" s="76">
        <v>67</v>
      </c>
      <c r="G14" s="76">
        <v>66</v>
      </c>
      <c r="H14" s="76">
        <v>66</v>
      </c>
      <c r="I14" s="76">
        <v>66</v>
      </c>
      <c r="J14" s="76">
        <v>67</v>
      </c>
      <c r="K14" s="76">
        <v>67</v>
      </c>
      <c r="L14" s="76">
        <v>67</v>
      </c>
      <c r="M14" s="76">
        <v>67</v>
      </c>
      <c r="N14" s="76">
        <v>67</v>
      </c>
      <c r="O14" s="162">
        <v>67</v>
      </c>
      <c r="P14" s="57" t="s">
        <v>138</v>
      </c>
      <c r="Q14" s="89"/>
      <c r="R14" s="145">
        <f>R12*2+R13</f>
        <v>746745</v>
      </c>
      <c r="S14" s="148" t="s">
        <v>97</v>
      </c>
      <c r="T14" s="142"/>
      <c r="U14" s="140"/>
      <c r="V14" s="138"/>
    </row>
    <row r="15" spans="2:22" ht="18.75" customHeight="1" x14ac:dyDescent="0.15">
      <c r="B15" s="101" t="s">
        <v>74</v>
      </c>
      <c r="C15" s="61" t="s">
        <v>6</v>
      </c>
      <c r="D15" s="161">
        <v>91</v>
      </c>
      <c r="E15" s="76">
        <v>89</v>
      </c>
      <c r="F15" s="76">
        <v>89</v>
      </c>
      <c r="G15" s="76">
        <v>90</v>
      </c>
      <c r="H15" s="76">
        <v>91</v>
      </c>
      <c r="I15" s="76">
        <v>91</v>
      </c>
      <c r="J15" s="76">
        <v>92</v>
      </c>
      <c r="K15" s="76">
        <v>92</v>
      </c>
      <c r="L15" s="76">
        <v>92</v>
      </c>
      <c r="M15" s="76">
        <v>92</v>
      </c>
      <c r="N15" s="76">
        <v>92</v>
      </c>
      <c r="O15" s="162">
        <v>92</v>
      </c>
      <c r="P15" s="83"/>
      <c r="Q15" s="90"/>
      <c r="R15" s="135"/>
      <c r="S15" s="136"/>
      <c r="T15" s="143"/>
      <c r="U15" s="141"/>
      <c r="V15" s="139"/>
    </row>
    <row r="16" spans="2:22" ht="18.75" customHeight="1" thickBot="1" x14ac:dyDescent="0.2">
      <c r="B16" s="102" t="s">
        <v>75</v>
      </c>
      <c r="C16" s="79"/>
      <c r="D16" s="161">
        <v>91</v>
      </c>
      <c r="E16" s="76">
        <v>89</v>
      </c>
      <c r="F16" s="76">
        <v>89</v>
      </c>
      <c r="G16" s="76">
        <v>90</v>
      </c>
      <c r="H16" s="76">
        <v>91</v>
      </c>
      <c r="I16" s="76">
        <v>91</v>
      </c>
      <c r="J16" s="76">
        <v>92</v>
      </c>
      <c r="K16" s="76">
        <v>92</v>
      </c>
      <c r="L16" s="76">
        <v>92</v>
      </c>
      <c r="M16" s="76">
        <v>92</v>
      </c>
      <c r="N16" s="76">
        <v>92</v>
      </c>
      <c r="O16" s="162">
        <v>92</v>
      </c>
      <c r="P16" s="84" t="s">
        <v>139</v>
      </c>
      <c r="Q16" s="91"/>
      <c r="R16" s="8"/>
      <c r="S16" s="44"/>
      <c r="U16" s="1"/>
    </row>
    <row r="17" spans="2:31" ht="18.75" customHeight="1" x14ac:dyDescent="0.15">
      <c r="B17" s="98" t="s">
        <v>32</v>
      </c>
      <c r="C17" s="28" t="s">
        <v>7</v>
      </c>
      <c r="D17" s="163">
        <v>0</v>
      </c>
      <c r="E17" s="6">
        <v>0</v>
      </c>
      <c r="F17" s="7">
        <v>0</v>
      </c>
      <c r="G17" s="7">
        <v>593</v>
      </c>
      <c r="H17" s="7">
        <v>3194</v>
      </c>
      <c r="I17" s="7">
        <v>2875</v>
      </c>
      <c r="J17" s="7">
        <v>2164</v>
      </c>
      <c r="K17" s="7">
        <v>0</v>
      </c>
      <c r="L17" s="7">
        <v>0</v>
      </c>
      <c r="M17" s="7">
        <v>0</v>
      </c>
      <c r="N17" s="7">
        <v>0</v>
      </c>
      <c r="O17" s="164">
        <v>0</v>
      </c>
      <c r="P17" s="240" t="s">
        <v>123</v>
      </c>
      <c r="Q17" s="92"/>
      <c r="U17" s="3"/>
    </row>
    <row r="18" spans="2:31" ht="18.75" customHeight="1" x14ac:dyDescent="0.15">
      <c r="B18" s="99" t="s">
        <v>33</v>
      </c>
      <c r="C18" s="29" t="s">
        <v>28</v>
      </c>
      <c r="D18" s="35">
        <v>14073</v>
      </c>
      <c r="E18" s="13">
        <v>7271</v>
      </c>
      <c r="F18" s="14">
        <v>9533</v>
      </c>
      <c r="G18" s="14">
        <v>11355</v>
      </c>
      <c r="H18" s="12">
        <v>9995</v>
      </c>
      <c r="I18" s="12">
        <v>12772</v>
      </c>
      <c r="J18" s="12">
        <v>13293</v>
      </c>
      <c r="K18" s="14">
        <v>15811</v>
      </c>
      <c r="L18" s="14">
        <v>15532</v>
      </c>
      <c r="M18" s="14">
        <v>12994</v>
      </c>
      <c r="N18" s="14">
        <v>15156</v>
      </c>
      <c r="O18" s="36">
        <v>12416</v>
      </c>
      <c r="P18" s="241"/>
      <c r="Q18" s="92"/>
    </row>
    <row r="19" spans="2:31" ht="18.75" customHeight="1" x14ac:dyDescent="0.15">
      <c r="B19" s="101" t="s">
        <v>34</v>
      </c>
      <c r="C19" s="61" t="s">
        <v>29</v>
      </c>
      <c r="D19" s="37">
        <v>11641</v>
      </c>
      <c r="E19" s="60">
        <v>8798</v>
      </c>
      <c r="F19" s="12">
        <v>7237</v>
      </c>
      <c r="G19" s="12">
        <v>8909</v>
      </c>
      <c r="H19" s="12">
        <v>11349</v>
      </c>
      <c r="I19" s="12">
        <v>13262</v>
      </c>
      <c r="J19" s="12">
        <v>14035</v>
      </c>
      <c r="K19" s="12">
        <v>16065</v>
      </c>
      <c r="L19" s="12">
        <v>14269</v>
      </c>
      <c r="M19" s="12">
        <v>16799</v>
      </c>
      <c r="N19" s="12">
        <v>12699</v>
      </c>
      <c r="O19" s="38">
        <v>12854</v>
      </c>
      <c r="P19" s="241"/>
      <c r="Q19" s="92"/>
    </row>
    <row r="20" spans="2:31" ht="18.75" customHeight="1" x14ac:dyDescent="0.15">
      <c r="B20" s="103" t="s">
        <v>54</v>
      </c>
      <c r="C20" s="80"/>
      <c r="D20" s="37">
        <v>65</v>
      </c>
      <c r="E20" s="60">
        <v>62</v>
      </c>
      <c r="F20" s="12">
        <v>61</v>
      </c>
      <c r="G20" s="12">
        <v>65</v>
      </c>
      <c r="H20" s="12">
        <v>63</v>
      </c>
      <c r="I20" s="12">
        <v>63</v>
      </c>
      <c r="J20" s="12">
        <v>66</v>
      </c>
      <c r="K20" s="12">
        <v>63</v>
      </c>
      <c r="L20" s="12">
        <v>61</v>
      </c>
      <c r="M20" s="12">
        <v>66</v>
      </c>
      <c r="N20" s="12">
        <v>64</v>
      </c>
      <c r="O20" s="38">
        <v>65</v>
      </c>
      <c r="P20" s="241"/>
      <c r="Q20" s="92"/>
    </row>
    <row r="21" spans="2:31" ht="18.75" customHeight="1" thickBot="1" x14ac:dyDescent="0.2">
      <c r="B21" s="102" t="s">
        <v>55</v>
      </c>
      <c r="C21" s="79"/>
      <c r="D21" s="66">
        <v>54.9</v>
      </c>
      <c r="E21" s="65">
        <v>36</v>
      </c>
      <c r="F21" s="63">
        <v>38.200000000000003</v>
      </c>
      <c r="G21" s="63">
        <v>44.6</v>
      </c>
      <c r="H21" s="63">
        <v>54.1</v>
      </c>
      <c r="I21" s="63">
        <v>63.7</v>
      </c>
      <c r="J21" s="63">
        <v>62.1</v>
      </c>
      <c r="K21" s="63">
        <v>70.3</v>
      </c>
      <c r="L21" s="63">
        <v>67.900000000000006</v>
      </c>
      <c r="M21" s="63">
        <v>62.7</v>
      </c>
      <c r="N21" s="63">
        <v>60.4</v>
      </c>
      <c r="O21" s="62">
        <v>54</v>
      </c>
      <c r="P21" s="57" t="s">
        <v>140</v>
      </c>
      <c r="Q21" s="89"/>
    </row>
    <row r="22" spans="2:31" ht="18.75" customHeight="1" thickBot="1" x14ac:dyDescent="0.2">
      <c r="B22" s="248" t="s">
        <v>8</v>
      </c>
      <c r="C22" s="249"/>
      <c r="D22" s="248" t="s">
        <v>9</v>
      </c>
      <c r="E22" s="250"/>
      <c r="F22" s="250"/>
      <c r="G22" s="250"/>
      <c r="H22" s="250"/>
      <c r="I22" s="250"/>
      <c r="J22" s="250"/>
      <c r="K22" s="250"/>
      <c r="L22" s="250"/>
      <c r="M22" s="250"/>
      <c r="N22" s="250"/>
      <c r="O22" s="250"/>
      <c r="P22" s="59" t="s">
        <v>43</v>
      </c>
      <c r="Q22" s="93"/>
      <c r="T22" s="16"/>
      <c r="U22" s="16"/>
      <c r="V22" s="16"/>
      <c r="W22" s="16"/>
      <c r="X22" s="16"/>
      <c r="Y22" s="16"/>
      <c r="Z22" s="16"/>
      <c r="AA22" s="16"/>
      <c r="AB22" s="16"/>
      <c r="AC22" s="16"/>
      <c r="AD22" s="16"/>
      <c r="AE22" s="16"/>
    </row>
    <row r="23" spans="2:31" ht="18.75" customHeight="1" x14ac:dyDescent="0.15">
      <c r="B23" s="98" t="s">
        <v>35</v>
      </c>
      <c r="C23" s="105" t="s">
        <v>56</v>
      </c>
      <c r="D23" s="114">
        <f t="shared" ref="D23:O23" si="0">ROUNDDOWN(D13*$P$23*(1.85-D15/100),2)</f>
        <v>0</v>
      </c>
      <c r="E23" s="114">
        <f t="shared" si="0"/>
        <v>0</v>
      </c>
      <c r="F23" s="115">
        <f t="shared" si="0"/>
        <v>0</v>
      </c>
      <c r="G23" s="115">
        <f t="shared" si="0"/>
        <v>0</v>
      </c>
      <c r="H23" s="115">
        <f t="shared" si="0"/>
        <v>0</v>
      </c>
      <c r="I23" s="115">
        <f t="shared" si="0"/>
        <v>0</v>
      </c>
      <c r="J23" s="115">
        <f t="shared" si="0"/>
        <v>0</v>
      </c>
      <c r="K23" s="115">
        <f t="shared" si="0"/>
        <v>0</v>
      </c>
      <c r="L23" s="115">
        <f t="shared" si="0"/>
        <v>0</v>
      </c>
      <c r="M23" s="115">
        <f t="shared" si="0"/>
        <v>0</v>
      </c>
      <c r="N23" s="115">
        <f t="shared" si="0"/>
        <v>0</v>
      </c>
      <c r="O23" s="115">
        <f t="shared" si="0"/>
        <v>0</v>
      </c>
      <c r="P23" s="132"/>
      <c r="Q23" s="263"/>
      <c r="T23" s="16"/>
      <c r="U23" s="16"/>
      <c r="V23" s="16"/>
      <c r="W23" s="16"/>
      <c r="X23" s="16"/>
      <c r="Y23" s="16"/>
      <c r="Z23" s="16"/>
      <c r="AA23" s="16"/>
      <c r="AB23" s="16"/>
      <c r="AC23" s="16"/>
      <c r="AD23" s="16"/>
      <c r="AE23" s="16"/>
    </row>
    <row r="24" spans="2:31" ht="18.75" customHeight="1" x14ac:dyDescent="0.15">
      <c r="B24" s="101" t="s">
        <v>36</v>
      </c>
      <c r="C24" s="34" t="s">
        <v>30</v>
      </c>
      <c r="D24" s="116">
        <f t="shared" ref="D24:O24" si="1">D17*$P$24</f>
        <v>0</v>
      </c>
      <c r="E24" s="117">
        <f t="shared" si="1"/>
        <v>0</v>
      </c>
      <c r="F24" s="118">
        <f t="shared" si="1"/>
        <v>0</v>
      </c>
      <c r="G24" s="118">
        <f t="shared" si="1"/>
        <v>0</v>
      </c>
      <c r="H24" s="118">
        <f t="shared" si="1"/>
        <v>0</v>
      </c>
      <c r="I24" s="118">
        <f t="shared" si="1"/>
        <v>0</v>
      </c>
      <c r="J24" s="118">
        <f t="shared" si="1"/>
        <v>0</v>
      </c>
      <c r="K24" s="118">
        <f t="shared" si="1"/>
        <v>0</v>
      </c>
      <c r="L24" s="118">
        <f t="shared" si="1"/>
        <v>0</v>
      </c>
      <c r="M24" s="118">
        <f t="shared" si="1"/>
        <v>0</v>
      </c>
      <c r="N24" s="118">
        <f t="shared" si="1"/>
        <v>0</v>
      </c>
      <c r="O24" s="119">
        <f t="shared" si="1"/>
        <v>0</v>
      </c>
      <c r="P24" s="133"/>
      <c r="Q24" s="264"/>
      <c r="T24" s="16"/>
      <c r="U24" s="16"/>
      <c r="V24" s="16"/>
      <c r="W24" s="16"/>
      <c r="X24" s="16"/>
      <c r="Y24" s="16"/>
      <c r="Z24" s="16"/>
      <c r="AA24" s="16"/>
      <c r="AB24" s="16"/>
      <c r="AC24" s="16"/>
      <c r="AD24" s="16"/>
      <c r="AE24" s="16"/>
    </row>
    <row r="25" spans="2:31" ht="18.75" customHeight="1" x14ac:dyDescent="0.15">
      <c r="B25" s="101" t="s">
        <v>46</v>
      </c>
      <c r="C25" s="34" t="s">
        <v>31</v>
      </c>
      <c r="D25" s="120"/>
      <c r="E25" s="121"/>
      <c r="F25" s="122"/>
      <c r="G25" s="118">
        <f>G18*$P$25</f>
        <v>0</v>
      </c>
      <c r="H25" s="118">
        <f>H18*$P$25</f>
        <v>0</v>
      </c>
      <c r="I25" s="118">
        <f>I18*$P$25</f>
        <v>0</v>
      </c>
      <c r="J25" s="122"/>
      <c r="K25" s="122"/>
      <c r="L25" s="122"/>
      <c r="M25" s="122"/>
      <c r="N25" s="122"/>
      <c r="O25" s="123"/>
      <c r="P25" s="133"/>
      <c r="Q25" s="264"/>
      <c r="T25" s="16"/>
      <c r="U25" s="16"/>
      <c r="V25" s="16"/>
      <c r="W25" s="16"/>
      <c r="X25" s="16"/>
      <c r="Y25" s="16"/>
      <c r="Z25" s="16"/>
      <c r="AA25" s="16"/>
      <c r="AB25" s="16"/>
      <c r="AC25" s="16"/>
      <c r="AD25" s="16"/>
      <c r="AE25" s="16"/>
    </row>
    <row r="26" spans="2:31" ht="18.75" customHeight="1" x14ac:dyDescent="0.15">
      <c r="B26" s="101" t="s">
        <v>47</v>
      </c>
      <c r="C26" s="34" t="s">
        <v>48</v>
      </c>
      <c r="D26" s="116">
        <f>D18*$P$26</f>
        <v>0</v>
      </c>
      <c r="E26" s="117">
        <f t="shared" ref="E26:O26" si="2">E18*$P$26</f>
        <v>0</v>
      </c>
      <c r="F26" s="118">
        <f t="shared" si="2"/>
        <v>0</v>
      </c>
      <c r="G26" s="122"/>
      <c r="H26" s="122"/>
      <c r="I26" s="122"/>
      <c r="J26" s="118">
        <f t="shared" si="2"/>
        <v>0</v>
      </c>
      <c r="K26" s="118">
        <f t="shared" si="2"/>
        <v>0</v>
      </c>
      <c r="L26" s="118">
        <f t="shared" si="2"/>
        <v>0</v>
      </c>
      <c r="M26" s="118">
        <f t="shared" si="2"/>
        <v>0</v>
      </c>
      <c r="N26" s="118">
        <f t="shared" si="2"/>
        <v>0</v>
      </c>
      <c r="O26" s="119">
        <f t="shared" si="2"/>
        <v>0</v>
      </c>
      <c r="P26" s="133"/>
      <c r="Q26" s="264"/>
      <c r="T26" s="16"/>
      <c r="U26" s="16"/>
      <c r="V26" s="16"/>
      <c r="W26" s="16"/>
      <c r="X26" s="16"/>
      <c r="Y26" s="16"/>
      <c r="Z26" s="16"/>
      <c r="AA26" s="16"/>
      <c r="AB26" s="16"/>
      <c r="AC26" s="16"/>
      <c r="AD26" s="16"/>
      <c r="AE26" s="16"/>
    </row>
    <row r="27" spans="2:31" ht="18.75" customHeight="1" x14ac:dyDescent="0.15">
      <c r="B27" s="99" t="s">
        <v>37</v>
      </c>
      <c r="C27" s="191" t="s">
        <v>49</v>
      </c>
      <c r="D27" s="192">
        <f>D19*$P$27</f>
        <v>0</v>
      </c>
      <c r="E27" s="192">
        <f>E19*$P$27</f>
        <v>0</v>
      </c>
      <c r="F27" s="130">
        <f t="shared" ref="F27:O27" si="3">F19*$P$27</f>
        <v>0</v>
      </c>
      <c r="G27" s="130">
        <f t="shared" si="3"/>
        <v>0</v>
      </c>
      <c r="H27" s="130">
        <f t="shared" si="3"/>
        <v>0</v>
      </c>
      <c r="I27" s="130">
        <f t="shared" si="3"/>
        <v>0</v>
      </c>
      <c r="J27" s="130">
        <f t="shared" si="3"/>
        <v>0</v>
      </c>
      <c r="K27" s="130">
        <f t="shared" si="3"/>
        <v>0</v>
      </c>
      <c r="L27" s="130">
        <f t="shared" si="3"/>
        <v>0</v>
      </c>
      <c r="M27" s="130">
        <f t="shared" si="3"/>
        <v>0</v>
      </c>
      <c r="N27" s="130">
        <f t="shared" si="3"/>
        <v>0</v>
      </c>
      <c r="O27" s="130">
        <f t="shared" si="3"/>
        <v>0</v>
      </c>
      <c r="P27" s="193"/>
      <c r="Q27" s="264"/>
      <c r="T27" s="16"/>
      <c r="U27" s="16"/>
      <c r="V27" s="157" t="str">
        <f>V9</f>
        <v>湯元送水ポンプ場</v>
      </c>
      <c r="W27" s="16"/>
      <c r="X27" s="16"/>
      <c r="Y27" s="16"/>
      <c r="Z27" s="16"/>
      <c r="AA27" s="16"/>
      <c r="AB27" s="16"/>
      <c r="AC27" s="16"/>
      <c r="AD27" s="16"/>
      <c r="AE27" s="16"/>
    </row>
    <row r="28" spans="2:31" ht="18.75" customHeight="1" thickBot="1" x14ac:dyDescent="0.2">
      <c r="B28" s="101" t="s">
        <v>133</v>
      </c>
      <c r="C28" s="34" t="s">
        <v>113</v>
      </c>
      <c r="D28" s="196">
        <f>D13*$P$28</f>
        <v>0</v>
      </c>
      <c r="E28" s="117">
        <f>E13*$P28</f>
        <v>0</v>
      </c>
      <c r="F28" s="118">
        <f t="shared" ref="F28:N28" si="4">F13*$P28</f>
        <v>0</v>
      </c>
      <c r="G28" s="118">
        <f t="shared" si="4"/>
        <v>0</v>
      </c>
      <c r="H28" s="118">
        <f t="shared" si="4"/>
        <v>0</v>
      </c>
      <c r="I28" s="118">
        <f t="shared" si="4"/>
        <v>0</v>
      </c>
      <c r="J28" s="118">
        <f t="shared" si="4"/>
        <v>0</v>
      </c>
      <c r="K28" s="118">
        <f t="shared" si="4"/>
        <v>0</v>
      </c>
      <c r="L28" s="118">
        <f t="shared" si="4"/>
        <v>0</v>
      </c>
      <c r="M28" s="118">
        <f t="shared" si="4"/>
        <v>0</v>
      </c>
      <c r="N28" s="118">
        <f t="shared" si="4"/>
        <v>0</v>
      </c>
      <c r="O28" s="118">
        <f>O13*$P28</f>
        <v>0</v>
      </c>
      <c r="P28" s="193"/>
      <c r="Q28" s="264"/>
      <c r="T28" s="16"/>
      <c r="U28" s="16"/>
      <c r="V28" s="157"/>
      <c r="W28" s="16"/>
      <c r="X28" s="16"/>
      <c r="Y28" s="16"/>
      <c r="Z28" s="16"/>
      <c r="AA28" s="16"/>
      <c r="AB28" s="16"/>
      <c r="AC28" s="16"/>
      <c r="AD28" s="16"/>
      <c r="AE28" s="16"/>
    </row>
    <row r="29" spans="2:31" ht="18.75" customHeight="1" thickBot="1" x14ac:dyDescent="0.2">
      <c r="B29" s="189" t="s">
        <v>38</v>
      </c>
      <c r="C29" s="190" t="s">
        <v>114</v>
      </c>
      <c r="D29" s="194">
        <f>INT(SUM(D23:D27)-D28)</f>
        <v>0</v>
      </c>
      <c r="E29" s="194">
        <f t="shared" ref="E29:M29" si="5">INT(SUM(E23:E27)-E28)</f>
        <v>0</v>
      </c>
      <c r="F29" s="195">
        <f t="shared" si="5"/>
        <v>0</v>
      </c>
      <c r="G29" s="195">
        <f t="shared" si="5"/>
        <v>0</v>
      </c>
      <c r="H29" s="195">
        <f t="shared" si="5"/>
        <v>0</v>
      </c>
      <c r="I29" s="195">
        <f t="shared" si="5"/>
        <v>0</v>
      </c>
      <c r="J29" s="195">
        <f t="shared" si="5"/>
        <v>0</v>
      </c>
      <c r="K29" s="195">
        <f t="shared" si="5"/>
        <v>0</v>
      </c>
      <c r="L29" s="195">
        <f t="shared" si="5"/>
        <v>0</v>
      </c>
      <c r="M29" s="195">
        <f t="shared" si="5"/>
        <v>0</v>
      </c>
      <c r="N29" s="195">
        <f>INT(SUM(N23:N27)-N28)</f>
        <v>0</v>
      </c>
      <c r="O29" s="195">
        <f>INT(SUM(O23:O27)-O28)</f>
        <v>0</v>
      </c>
      <c r="P29" s="108">
        <f>SUM(D29:O29)</f>
        <v>0</v>
      </c>
      <c r="Q29" s="94"/>
      <c r="R29" s="244" t="s">
        <v>78</v>
      </c>
      <c r="S29" s="245"/>
      <c r="T29" s="245"/>
      <c r="U29" s="245"/>
      <c r="V29" s="246"/>
      <c r="W29" s="16"/>
      <c r="X29" s="16"/>
      <c r="Y29" s="16"/>
      <c r="Z29" s="16"/>
      <c r="AA29" s="16"/>
      <c r="AB29" s="16"/>
      <c r="AC29" s="16"/>
      <c r="AD29" s="16"/>
      <c r="AE29" s="16"/>
    </row>
    <row r="30" spans="2:31" s="20" customFormat="1" ht="21" customHeight="1" x14ac:dyDescent="0.15">
      <c r="B30" s="23"/>
      <c r="C30" s="107" t="s">
        <v>44</v>
      </c>
      <c r="D30" s="23"/>
      <c r="E30" s="23"/>
      <c r="F30" s="23"/>
      <c r="G30" s="23"/>
      <c r="H30" s="23"/>
      <c r="I30" s="23"/>
      <c r="J30" s="23"/>
      <c r="K30" s="48"/>
      <c r="L30" s="23"/>
      <c r="M30" s="23"/>
      <c r="N30" s="23"/>
      <c r="O30" s="41" t="s">
        <v>58</v>
      </c>
      <c r="P30" s="109">
        <f>SUM(D29:I29)</f>
        <v>0</v>
      </c>
      <c r="Q30" s="68"/>
      <c r="R30" s="152">
        <f>P29*2+P30</f>
        <v>0</v>
      </c>
      <c r="S30" s="153" t="s">
        <v>98</v>
      </c>
      <c r="T30" s="156" t="s">
        <v>99</v>
      </c>
      <c r="U30" s="154"/>
      <c r="V30" s="155"/>
      <c r="W30" s="24"/>
      <c r="X30" s="24"/>
      <c r="Y30" s="24"/>
      <c r="Z30" s="24"/>
      <c r="AA30" s="24"/>
      <c r="AB30" s="24"/>
      <c r="AC30" s="24"/>
      <c r="AD30" s="24"/>
      <c r="AE30" s="24"/>
    </row>
    <row r="31" spans="2:31" s="20" customFormat="1" ht="21.75" customHeight="1" thickBot="1" x14ac:dyDescent="0.2">
      <c r="B31" s="160">
        <v>2</v>
      </c>
      <c r="C31" s="106"/>
      <c r="D31" s="23"/>
      <c r="E31" s="23"/>
      <c r="F31" s="23"/>
      <c r="G31" s="23"/>
      <c r="H31" s="23"/>
      <c r="I31" s="48"/>
      <c r="J31" s="48"/>
      <c r="K31" s="48"/>
      <c r="L31" s="23"/>
      <c r="M31" s="23"/>
      <c r="N31" s="23"/>
      <c r="O31" s="23"/>
      <c r="P31" s="23"/>
      <c r="Q31" s="23"/>
      <c r="R31" s="19"/>
      <c r="T31" s="24"/>
      <c r="U31" s="24"/>
      <c r="V31" s="24"/>
      <c r="W31" s="24"/>
      <c r="X31" s="24"/>
      <c r="Y31" s="24"/>
      <c r="Z31" s="24"/>
      <c r="AA31" s="24"/>
      <c r="AB31" s="24"/>
      <c r="AC31" s="24"/>
      <c r="AD31" s="24"/>
      <c r="AE31" s="24"/>
    </row>
    <row r="32" spans="2:31" s="20" customFormat="1" ht="18" customHeight="1" x14ac:dyDescent="0.15">
      <c r="B32" s="259" t="s">
        <v>84</v>
      </c>
      <c r="C32" s="64" t="s">
        <v>141</v>
      </c>
      <c r="D32" s="49"/>
      <c r="E32" s="49"/>
      <c r="F32" s="49"/>
      <c r="G32" s="53"/>
      <c r="H32" s="54" t="s">
        <v>51</v>
      </c>
      <c r="I32" s="261">
        <v>111</v>
      </c>
      <c r="J32" s="261"/>
      <c r="K32" s="233" t="s">
        <v>53</v>
      </c>
      <c r="L32" s="233"/>
      <c r="M32" s="55" t="s">
        <v>135</v>
      </c>
      <c r="N32" s="49"/>
      <c r="O32" s="54" t="s">
        <v>127</v>
      </c>
      <c r="P32" s="212" t="s">
        <v>142</v>
      </c>
      <c r="Q32" s="85"/>
      <c r="R32" s="19"/>
    </row>
    <row r="33" spans="2:31" s="20" customFormat="1" ht="20.25" customHeight="1" thickBot="1" x14ac:dyDescent="0.2">
      <c r="B33" s="260"/>
      <c r="C33" s="58"/>
      <c r="D33" s="67"/>
      <c r="E33" s="50"/>
      <c r="F33" s="50"/>
      <c r="G33" s="56"/>
      <c r="H33" s="51" t="s">
        <v>50</v>
      </c>
      <c r="I33" s="234">
        <v>300</v>
      </c>
      <c r="J33" s="234"/>
      <c r="K33" s="235" t="s">
        <v>52</v>
      </c>
      <c r="L33" s="235"/>
      <c r="M33" s="167">
        <v>250</v>
      </c>
      <c r="N33" s="50"/>
      <c r="O33" s="50"/>
      <c r="P33" s="52"/>
      <c r="Q33" s="48"/>
      <c r="R33" s="19"/>
      <c r="V33" s="149" t="str">
        <f>B32</f>
        <v>鈎取山送水ポンプ場</v>
      </c>
    </row>
    <row r="34" spans="2:31" ht="18.75" customHeight="1" x14ac:dyDescent="0.15">
      <c r="B34" s="242" t="s">
        <v>1</v>
      </c>
      <c r="C34" s="242" t="s">
        <v>2</v>
      </c>
      <c r="D34" s="227" t="s">
        <v>14</v>
      </c>
      <c r="E34" s="228"/>
      <c r="F34" s="228"/>
      <c r="G34" s="228"/>
      <c r="H34" s="228"/>
      <c r="I34" s="228"/>
      <c r="J34" s="229" t="s">
        <v>128</v>
      </c>
      <c r="K34" s="228"/>
      <c r="L34" s="228"/>
      <c r="M34" s="229" t="s">
        <v>129</v>
      </c>
      <c r="N34" s="228"/>
      <c r="O34" s="236"/>
      <c r="P34" s="242" t="s">
        <v>27</v>
      </c>
      <c r="Q34" s="88"/>
      <c r="R34" s="244" t="s">
        <v>78</v>
      </c>
      <c r="S34" s="245"/>
      <c r="T34" s="245"/>
      <c r="U34" s="245"/>
      <c r="V34" s="246"/>
    </row>
    <row r="35" spans="2:31" ht="18.75" customHeight="1" thickBot="1" x14ac:dyDescent="0.2">
      <c r="B35" s="247"/>
      <c r="C35" s="247"/>
      <c r="D35" s="31" t="s">
        <v>15</v>
      </c>
      <c r="E35" s="31" t="s">
        <v>16</v>
      </c>
      <c r="F35" s="31" t="s">
        <v>17</v>
      </c>
      <c r="G35" s="30" t="s">
        <v>18</v>
      </c>
      <c r="H35" s="30" t="s">
        <v>19</v>
      </c>
      <c r="I35" s="30" t="s">
        <v>20</v>
      </c>
      <c r="J35" s="31" t="s">
        <v>21</v>
      </c>
      <c r="K35" s="31" t="s">
        <v>22</v>
      </c>
      <c r="L35" s="31" t="s">
        <v>23</v>
      </c>
      <c r="M35" s="33" t="s">
        <v>24</v>
      </c>
      <c r="N35" s="33" t="s">
        <v>25</v>
      </c>
      <c r="O35" s="33" t="s">
        <v>26</v>
      </c>
      <c r="P35" s="239"/>
      <c r="Q35" s="27"/>
      <c r="R35" s="144" t="s">
        <v>79</v>
      </c>
      <c r="S35" s="147" t="s">
        <v>80</v>
      </c>
      <c r="T35" s="151"/>
      <c r="U35" s="150"/>
      <c r="V35" s="137"/>
    </row>
    <row r="36" spans="2:31" ht="18.75" customHeight="1" x14ac:dyDescent="0.15">
      <c r="B36" s="98" t="s">
        <v>39</v>
      </c>
      <c r="C36" s="28" t="s">
        <v>4</v>
      </c>
      <c r="D36" s="6">
        <v>23583</v>
      </c>
      <c r="E36" s="6">
        <v>22701</v>
      </c>
      <c r="F36" s="6">
        <v>23671</v>
      </c>
      <c r="G36" s="6">
        <v>23614</v>
      </c>
      <c r="H36" s="6">
        <v>24571</v>
      </c>
      <c r="I36" s="6">
        <v>24765</v>
      </c>
      <c r="J36" s="6">
        <v>23207</v>
      </c>
      <c r="K36" s="6">
        <v>24085</v>
      </c>
      <c r="L36" s="6">
        <v>23402</v>
      </c>
      <c r="M36" s="6">
        <v>23700</v>
      </c>
      <c r="N36" s="6">
        <v>24145</v>
      </c>
      <c r="O36" s="6">
        <v>22640</v>
      </c>
      <c r="P36" s="32" t="s">
        <v>143</v>
      </c>
      <c r="Q36" s="89"/>
      <c r="R36" s="145">
        <f>SUM(D36:O36)</f>
        <v>284084</v>
      </c>
      <c r="S36" s="148" t="s">
        <v>68</v>
      </c>
      <c r="T36" s="142"/>
      <c r="U36" s="140"/>
      <c r="V36" s="138"/>
    </row>
    <row r="37" spans="2:31" ht="18.75" customHeight="1" x14ac:dyDescent="0.15">
      <c r="B37" s="99" t="s">
        <v>72</v>
      </c>
      <c r="C37" s="29" t="s">
        <v>5</v>
      </c>
      <c r="D37" s="9">
        <v>111</v>
      </c>
      <c r="E37" s="9">
        <v>111</v>
      </c>
      <c r="F37" s="10">
        <v>111</v>
      </c>
      <c r="G37" s="10">
        <v>111</v>
      </c>
      <c r="H37" s="10">
        <v>111</v>
      </c>
      <c r="I37" s="10">
        <v>111</v>
      </c>
      <c r="J37" s="10">
        <v>111</v>
      </c>
      <c r="K37" s="10">
        <v>111</v>
      </c>
      <c r="L37" s="10">
        <v>111</v>
      </c>
      <c r="M37" s="10">
        <v>111</v>
      </c>
      <c r="N37" s="10">
        <v>111</v>
      </c>
      <c r="O37" s="10">
        <v>111</v>
      </c>
      <c r="P37" s="57"/>
      <c r="Q37" s="89"/>
      <c r="R37" s="146">
        <f>SUM(D36:I36)</f>
        <v>142905</v>
      </c>
      <c r="S37" s="148" t="s">
        <v>69</v>
      </c>
      <c r="T37" s="142"/>
      <c r="U37" s="140"/>
      <c r="V37" s="138"/>
    </row>
    <row r="38" spans="2:31" ht="18.75" customHeight="1" x14ac:dyDescent="0.15">
      <c r="B38" s="100" t="s">
        <v>76</v>
      </c>
      <c r="C38" s="78"/>
      <c r="D38" s="161">
        <v>111</v>
      </c>
      <c r="E38" s="76">
        <v>111</v>
      </c>
      <c r="F38" s="76">
        <v>111</v>
      </c>
      <c r="G38" s="76">
        <v>111</v>
      </c>
      <c r="H38" s="76">
        <v>111</v>
      </c>
      <c r="I38" s="76">
        <v>111</v>
      </c>
      <c r="J38" s="76">
        <v>110</v>
      </c>
      <c r="K38" s="76">
        <v>110</v>
      </c>
      <c r="L38" s="76">
        <v>110</v>
      </c>
      <c r="M38" s="76">
        <v>110</v>
      </c>
      <c r="N38" s="76">
        <v>111</v>
      </c>
      <c r="O38" s="162">
        <v>111</v>
      </c>
      <c r="P38" s="57" t="s">
        <v>144</v>
      </c>
      <c r="Q38" s="89"/>
      <c r="R38" s="145">
        <f>R36*2+R37</f>
        <v>711073</v>
      </c>
      <c r="S38" s="148" t="s">
        <v>97</v>
      </c>
      <c r="T38" s="142"/>
      <c r="U38" s="140"/>
      <c r="V38" s="138"/>
    </row>
    <row r="39" spans="2:31" ht="18.75" customHeight="1" x14ac:dyDescent="0.15">
      <c r="B39" s="101" t="s">
        <v>74</v>
      </c>
      <c r="C39" s="61" t="s">
        <v>6</v>
      </c>
      <c r="D39" s="161">
        <v>90</v>
      </c>
      <c r="E39" s="76">
        <v>90</v>
      </c>
      <c r="F39" s="76">
        <v>90</v>
      </c>
      <c r="G39" s="76">
        <v>90</v>
      </c>
      <c r="H39" s="76">
        <v>90</v>
      </c>
      <c r="I39" s="76">
        <v>90</v>
      </c>
      <c r="J39" s="76">
        <v>90</v>
      </c>
      <c r="K39" s="76">
        <v>90</v>
      </c>
      <c r="L39" s="76">
        <v>90</v>
      </c>
      <c r="M39" s="76">
        <v>91</v>
      </c>
      <c r="N39" s="76">
        <v>90</v>
      </c>
      <c r="O39" s="162">
        <v>91</v>
      </c>
      <c r="P39" s="77"/>
      <c r="Q39" s="91"/>
      <c r="R39" s="135"/>
      <c r="S39" s="136"/>
      <c r="T39" s="143"/>
      <c r="U39" s="141"/>
      <c r="V39" s="139"/>
    </row>
    <row r="40" spans="2:31" ht="18.75" customHeight="1" thickBot="1" x14ac:dyDescent="0.2">
      <c r="B40" s="102" t="s">
        <v>75</v>
      </c>
      <c r="C40" s="79"/>
      <c r="D40" s="161">
        <v>90</v>
      </c>
      <c r="E40" s="76">
        <v>90</v>
      </c>
      <c r="F40" s="76">
        <v>90</v>
      </c>
      <c r="G40" s="76">
        <v>90</v>
      </c>
      <c r="H40" s="76">
        <v>90</v>
      </c>
      <c r="I40" s="76">
        <v>90</v>
      </c>
      <c r="J40" s="76">
        <v>90</v>
      </c>
      <c r="K40" s="76">
        <v>90</v>
      </c>
      <c r="L40" s="76">
        <v>90</v>
      </c>
      <c r="M40" s="76">
        <v>91</v>
      </c>
      <c r="N40" s="76">
        <v>90</v>
      </c>
      <c r="O40" s="162">
        <v>91</v>
      </c>
      <c r="P40" s="75" t="s">
        <v>145</v>
      </c>
      <c r="Q40" s="91"/>
      <c r="U40" s="44"/>
    </row>
    <row r="41" spans="2:31" ht="18.75" customHeight="1" x14ac:dyDescent="0.15">
      <c r="B41" s="98" t="s">
        <v>32</v>
      </c>
      <c r="C41" s="28" t="s">
        <v>7</v>
      </c>
      <c r="D41" s="163">
        <v>0</v>
      </c>
      <c r="E41" s="6">
        <v>0</v>
      </c>
      <c r="F41" s="7">
        <v>0</v>
      </c>
      <c r="G41" s="7">
        <v>431</v>
      </c>
      <c r="H41" s="7">
        <v>2430</v>
      </c>
      <c r="I41" s="7">
        <v>2537</v>
      </c>
      <c r="J41" s="7">
        <v>2001</v>
      </c>
      <c r="K41" s="7">
        <v>0</v>
      </c>
      <c r="L41" s="7">
        <v>0</v>
      </c>
      <c r="M41" s="7">
        <v>0</v>
      </c>
      <c r="N41" s="7">
        <v>0</v>
      </c>
      <c r="O41" s="164">
        <v>0</v>
      </c>
      <c r="P41" s="240" t="s">
        <v>146</v>
      </c>
      <c r="Q41" s="92"/>
    </row>
    <row r="42" spans="2:31" ht="18.75" customHeight="1" x14ac:dyDescent="0.15">
      <c r="B42" s="99" t="s">
        <v>33</v>
      </c>
      <c r="C42" s="29" t="s">
        <v>28</v>
      </c>
      <c r="D42" s="35">
        <v>13777</v>
      </c>
      <c r="E42" s="13">
        <v>10608</v>
      </c>
      <c r="F42" s="14">
        <v>13298</v>
      </c>
      <c r="G42" s="14">
        <v>13821</v>
      </c>
      <c r="H42" s="12">
        <v>10823</v>
      </c>
      <c r="I42" s="12">
        <v>12083</v>
      </c>
      <c r="J42" s="12">
        <v>10891</v>
      </c>
      <c r="K42" s="14">
        <v>12572</v>
      </c>
      <c r="L42" s="14">
        <v>13676</v>
      </c>
      <c r="M42" s="14">
        <v>11247</v>
      </c>
      <c r="N42" s="14">
        <v>13627</v>
      </c>
      <c r="O42" s="36">
        <v>12406</v>
      </c>
      <c r="P42" s="241"/>
      <c r="Q42" s="92"/>
    </row>
    <row r="43" spans="2:31" ht="18.75" customHeight="1" x14ac:dyDescent="0.15">
      <c r="B43" s="101" t="s">
        <v>34</v>
      </c>
      <c r="C43" s="61" t="s">
        <v>29</v>
      </c>
      <c r="D43" s="37">
        <v>9806</v>
      </c>
      <c r="E43" s="60">
        <v>12093</v>
      </c>
      <c r="F43" s="12">
        <v>10373</v>
      </c>
      <c r="G43" s="12">
        <v>9362</v>
      </c>
      <c r="H43" s="12">
        <v>11318</v>
      </c>
      <c r="I43" s="12">
        <v>10145</v>
      </c>
      <c r="J43" s="12">
        <v>10315</v>
      </c>
      <c r="K43" s="12">
        <v>11513</v>
      </c>
      <c r="L43" s="12">
        <v>9726</v>
      </c>
      <c r="M43" s="12">
        <v>12453</v>
      </c>
      <c r="N43" s="12">
        <v>10518</v>
      </c>
      <c r="O43" s="38">
        <v>10234</v>
      </c>
      <c r="P43" s="241"/>
      <c r="Q43" s="92"/>
    </row>
    <row r="44" spans="2:31" ht="18.75" customHeight="1" x14ac:dyDescent="0.15">
      <c r="B44" s="104" t="s">
        <v>54</v>
      </c>
      <c r="C44" s="81"/>
      <c r="D44" s="37">
        <v>63</v>
      </c>
      <c r="E44" s="60">
        <v>90</v>
      </c>
      <c r="F44" s="12">
        <v>96</v>
      </c>
      <c r="G44" s="12">
        <v>102</v>
      </c>
      <c r="H44" s="12">
        <v>107</v>
      </c>
      <c r="I44" s="12">
        <v>95</v>
      </c>
      <c r="J44" s="12">
        <v>108</v>
      </c>
      <c r="K44" s="12">
        <v>105</v>
      </c>
      <c r="L44" s="12">
        <v>106</v>
      </c>
      <c r="M44" s="12">
        <v>104</v>
      </c>
      <c r="N44" s="12">
        <v>111</v>
      </c>
      <c r="O44" s="38">
        <v>108</v>
      </c>
      <c r="P44" s="241"/>
      <c r="Q44" s="92"/>
    </row>
    <row r="45" spans="2:31" ht="18.75" customHeight="1" thickBot="1" x14ac:dyDescent="0.2">
      <c r="B45" s="102" t="s">
        <v>55</v>
      </c>
      <c r="C45" s="79"/>
      <c r="D45" s="66">
        <v>52</v>
      </c>
      <c r="E45" s="65">
        <v>35</v>
      </c>
      <c r="F45" s="63">
        <v>34.200000000000003</v>
      </c>
      <c r="G45" s="63">
        <v>32.200000000000003</v>
      </c>
      <c r="H45" s="63">
        <v>31.9</v>
      </c>
      <c r="I45" s="63">
        <v>36.200000000000003</v>
      </c>
      <c r="J45" s="63">
        <v>29.8</v>
      </c>
      <c r="K45" s="63">
        <v>31.9</v>
      </c>
      <c r="L45" s="63">
        <v>30.7</v>
      </c>
      <c r="M45" s="63">
        <v>31.7</v>
      </c>
      <c r="N45" s="63">
        <v>30.2</v>
      </c>
      <c r="O45" s="62">
        <v>29.1</v>
      </c>
      <c r="P45" s="75" t="s">
        <v>147</v>
      </c>
      <c r="Q45" s="91"/>
    </row>
    <row r="46" spans="2:31" ht="18.75" customHeight="1" thickBot="1" x14ac:dyDescent="0.2">
      <c r="B46" s="248" t="s">
        <v>8</v>
      </c>
      <c r="C46" s="249"/>
      <c r="D46" s="248" t="s">
        <v>9</v>
      </c>
      <c r="E46" s="250"/>
      <c r="F46" s="250"/>
      <c r="G46" s="250"/>
      <c r="H46" s="250"/>
      <c r="I46" s="250"/>
      <c r="J46" s="250"/>
      <c r="K46" s="250"/>
      <c r="L46" s="250"/>
      <c r="M46" s="250"/>
      <c r="N46" s="250"/>
      <c r="O46" s="250"/>
      <c r="P46" s="59" t="s">
        <v>43</v>
      </c>
      <c r="Q46" s="93"/>
      <c r="T46" s="18"/>
      <c r="U46" s="18"/>
      <c r="V46" s="18"/>
      <c r="W46" s="18"/>
      <c r="X46" s="18"/>
      <c r="Y46" s="18"/>
      <c r="Z46" s="18"/>
      <c r="AA46" s="18"/>
      <c r="AB46" s="18"/>
      <c r="AC46" s="18"/>
      <c r="AD46" s="18"/>
      <c r="AE46" s="18"/>
    </row>
    <row r="47" spans="2:31" ht="18.75" customHeight="1" x14ac:dyDescent="0.15">
      <c r="B47" s="98" t="s">
        <v>35</v>
      </c>
      <c r="C47" s="105" t="s">
        <v>56</v>
      </c>
      <c r="D47" s="115">
        <f t="shared" ref="D47:O47" si="6">ROUNDDOWN(D37*$P$47*(1.85-D39/100),2)</f>
        <v>0</v>
      </c>
      <c r="E47" s="115">
        <f t="shared" si="6"/>
        <v>0</v>
      </c>
      <c r="F47" s="115">
        <f t="shared" si="6"/>
        <v>0</v>
      </c>
      <c r="G47" s="115">
        <f t="shared" si="6"/>
        <v>0</v>
      </c>
      <c r="H47" s="115">
        <f t="shared" si="6"/>
        <v>0</v>
      </c>
      <c r="I47" s="115">
        <f>ROUNDDOWN(I37*$P$47*(1.85-I39/100),2)</f>
        <v>0</v>
      </c>
      <c r="J47" s="115">
        <f t="shared" si="6"/>
        <v>0</v>
      </c>
      <c r="K47" s="115">
        <f t="shared" si="6"/>
        <v>0</v>
      </c>
      <c r="L47" s="115">
        <f t="shared" si="6"/>
        <v>0</v>
      </c>
      <c r="M47" s="115">
        <f t="shared" si="6"/>
        <v>0</v>
      </c>
      <c r="N47" s="115">
        <f t="shared" si="6"/>
        <v>0</v>
      </c>
      <c r="O47" s="115">
        <f t="shared" si="6"/>
        <v>0</v>
      </c>
      <c r="P47" s="132"/>
      <c r="Q47" s="265"/>
      <c r="T47" s="18"/>
      <c r="U47" s="18"/>
      <c r="V47" s="18"/>
      <c r="W47" s="18"/>
      <c r="X47" s="18"/>
      <c r="Y47" s="18"/>
      <c r="Z47" s="18"/>
      <c r="AA47" s="18"/>
      <c r="AB47" s="18"/>
      <c r="AC47" s="18"/>
      <c r="AD47" s="18"/>
      <c r="AE47" s="18"/>
    </row>
    <row r="48" spans="2:31" ht="18.75" customHeight="1" x14ac:dyDescent="0.15">
      <c r="B48" s="101" t="s">
        <v>36</v>
      </c>
      <c r="C48" s="34" t="s">
        <v>30</v>
      </c>
      <c r="D48" s="116">
        <f t="shared" ref="D48:O48" si="7">D41*$P$48</f>
        <v>0</v>
      </c>
      <c r="E48" s="118">
        <f t="shared" si="7"/>
        <v>0</v>
      </c>
      <c r="F48" s="118">
        <f t="shared" si="7"/>
        <v>0</v>
      </c>
      <c r="G48" s="118">
        <f t="shared" si="7"/>
        <v>0</v>
      </c>
      <c r="H48" s="118">
        <f t="shared" si="7"/>
        <v>0</v>
      </c>
      <c r="I48" s="118">
        <f t="shared" si="7"/>
        <v>0</v>
      </c>
      <c r="J48" s="118">
        <f t="shared" si="7"/>
        <v>0</v>
      </c>
      <c r="K48" s="118">
        <f t="shared" si="7"/>
        <v>0</v>
      </c>
      <c r="L48" s="118">
        <f t="shared" si="7"/>
        <v>0</v>
      </c>
      <c r="M48" s="118">
        <f t="shared" si="7"/>
        <v>0</v>
      </c>
      <c r="N48" s="118">
        <f t="shared" si="7"/>
        <v>0</v>
      </c>
      <c r="O48" s="119">
        <f t="shared" si="7"/>
        <v>0</v>
      </c>
      <c r="P48" s="133"/>
      <c r="Q48" s="266"/>
      <c r="T48" s="18"/>
      <c r="U48" s="18"/>
      <c r="V48" s="18"/>
      <c r="W48" s="18"/>
      <c r="X48" s="18"/>
      <c r="Y48" s="18"/>
      <c r="Z48" s="18"/>
      <c r="AA48" s="18"/>
      <c r="AB48" s="18"/>
      <c r="AC48" s="18"/>
      <c r="AD48" s="18"/>
      <c r="AE48" s="18"/>
    </row>
    <row r="49" spans="2:31" ht="18.75" customHeight="1" x14ac:dyDescent="0.15">
      <c r="B49" s="101" t="s">
        <v>46</v>
      </c>
      <c r="C49" s="34" t="s">
        <v>31</v>
      </c>
      <c r="D49" s="124"/>
      <c r="E49" s="125"/>
      <c r="F49" s="126"/>
      <c r="G49" s="118">
        <f>G42*$P$49</f>
        <v>0</v>
      </c>
      <c r="H49" s="118">
        <f t="shared" ref="H49:I49" si="8">H42*$P$49</f>
        <v>0</v>
      </c>
      <c r="I49" s="118">
        <f t="shared" si="8"/>
        <v>0</v>
      </c>
      <c r="J49" s="126"/>
      <c r="K49" s="126"/>
      <c r="L49" s="126"/>
      <c r="M49" s="126"/>
      <c r="N49" s="126"/>
      <c r="O49" s="127"/>
      <c r="P49" s="133"/>
      <c r="Q49" s="266"/>
      <c r="T49" s="18"/>
      <c r="U49" s="18"/>
      <c r="V49" s="18"/>
      <c r="W49" s="18"/>
      <c r="X49" s="18"/>
      <c r="Y49" s="18"/>
      <c r="Z49" s="18"/>
      <c r="AA49" s="18"/>
      <c r="AB49" s="18"/>
      <c r="AC49" s="18"/>
      <c r="AD49" s="18"/>
      <c r="AE49" s="18"/>
    </row>
    <row r="50" spans="2:31" ht="18.75" customHeight="1" x14ac:dyDescent="0.15">
      <c r="B50" s="101" t="s">
        <v>47</v>
      </c>
      <c r="C50" s="34" t="s">
        <v>48</v>
      </c>
      <c r="D50" s="116">
        <f>D42*$P$50</f>
        <v>0</v>
      </c>
      <c r="E50" s="117">
        <f t="shared" ref="E50:O50" si="9">E42*$P$50</f>
        <v>0</v>
      </c>
      <c r="F50" s="118">
        <f t="shared" si="9"/>
        <v>0</v>
      </c>
      <c r="G50" s="126"/>
      <c r="H50" s="126"/>
      <c r="I50" s="126"/>
      <c r="J50" s="118">
        <f t="shared" si="9"/>
        <v>0</v>
      </c>
      <c r="K50" s="118">
        <f t="shared" si="9"/>
        <v>0</v>
      </c>
      <c r="L50" s="118">
        <f t="shared" si="9"/>
        <v>0</v>
      </c>
      <c r="M50" s="118">
        <f t="shared" si="9"/>
        <v>0</v>
      </c>
      <c r="N50" s="118">
        <f t="shared" si="9"/>
        <v>0</v>
      </c>
      <c r="O50" s="119">
        <f t="shared" si="9"/>
        <v>0</v>
      </c>
      <c r="P50" s="133"/>
      <c r="Q50" s="266"/>
      <c r="T50" s="18"/>
      <c r="U50" s="18"/>
      <c r="V50" s="18"/>
      <c r="W50" s="18"/>
      <c r="X50" s="18"/>
      <c r="Y50" s="18"/>
      <c r="Z50" s="18"/>
      <c r="AA50" s="18"/>
      <c r="AB50" s="18"/>
      <c r="AC50" s="18"/>
      <c r="AD50" s="18"/>
      <c r="AE50" s="18"/>
    </row>
    <row r="51" spans="2:31" ht="18.75" customHeight="1" x14ac:dyDescent="0.15">
      <c r="B51" s="101" t="s">
        <v>37</v>
      </c>
      <c r="C51" s="34" t="s">
        <v>49</v>
      </c>
      <c r="D51" s="118">
        <f>D43*$P$51</f>
        <v>0</v>
      </c>
      <c r="E51" s="118">
        <f t="shared" ref="E51:O51" si="10">E43*$P$51</f>
        <v>0</v>
      </c>
      <c r="F51" s="118">
        <f t="shared" si="10"/>
        <v>0</v>
      </c>
      <c r="G51" s="118">
        <f t="shared" si="10"/>
        <v>0</v>
      </c>
      <c r="H51" s="118">
        <f t="shared" si="10"/>
        <v>0</v>
      </c>
      <c r="I51" s="118">
        <f t="shared" si="10"/>
        <v>0</v>
      </c>
      <c r="J51" s="118">
        <f t="shared" si="10"/>
        <v>0</v>
      </c>
      <c r="K51" s="118">
        <f t="shared" si="10"/>
        <v>0</v>
      </c>
      <c r="L51" s="118">
        <f t="shared" si="10"/>
        <v>0</v>
      </c>
      <c r="M51" s="118">
        <f t="shared" si="10"/>
        <v>0</v>
      </c>
      <c r="N51" s="118">
        <f t="shared" si="10"/>
        <v>0</v>
      </c>
      <c r="O51" s="118">
        <f t="shared" si="10"/>
        <v>0</v>
      </c>
      <c r="P51" s="193"/>
      <c r="Q51" s="266"/>
      <c r="T51" s="16"/>
      <c r="U51" s="16"/>
      <c r="V51" s="157" t="str">
        <f>V33</f>
        <v>鈎取山送水ポンプ場</v>
      </c>
      <c r="W51" s="18"/>
      <c r="X51" s="18"/>
      <c r="Y51" s="18"/>
      <c r="Z51" s="18"/>
      <c r="AA51" s="18"/>
      <c r="AB51" s="18"/>
      <c r="AC51" s="18"/>
      <c r="AD51" s="18"/>
      <c r="AE51" s="18"/>
    </row>
    <row r="52" spans="2:31" ht="18.75" customHeight="1" thickBot="1" x14ac:dyDescent="0.2">
      <c r="B52" s="101" t="s">
        <v>133</v>
      </c>
      <c r="C52" s="197" t="s">
        <v>113</v>
      </c>
      <c r="D52" s="198">
        <f>D37*$P$52</f>
        <v>0</v>
      </c>
      <c r="E52" s="199">
        <f t="shared" ref="E52:O52" si="11">E37*$P52</f>
        <v>0</v>
      </c>
      <c r="F52" s="200">
        <f t="shared" si="11"/>
        <v>0</v>
      </c>
      <c r="G52" s="200">
        <f t="shared" si="11"/>
        <v>0</v>
      </c>
      <c r="H52" s="200">
        <f t="shared" si="11"/>
        <v>0</v>
      </c>
      <c r="I52" s="200">
        <f t="shared" si="11"/>
        <v>0</v>
      </c>
      <c r="J52" s="200">
        <f t="shared" si="11"/>
        <v>0</v>
      </c>
      <c r="K52" s="200">
        <f t="shared" si="11"/>
        <v>0</v>
      </c>
      <c r="L52" s="200">
        <f t="shared" si="11"/>
        <v>0</v>
      </c>
      <c r="M52" s="200">
        <f t="shared" si="11"/>
        <v>0</v>
      </c>
      <c r="N52" s="200">
        <f t="shared" si="11"/>
        <v>0</v>
      </c>
      <c r="O52" s="200">
        <f t="shared" si="11"/>
        <v>0</v>
      </c>
      <c r="P52" s="193"/>
      <c r="Q52" s="264"/>
      <c r="T52" s="16"/>
      <c r="U52" s="16"/>
      <c r="V52" s="157"/>
      <c r="W52" s="16"/>
      <c r="X52" s="16"/>
      <c r="Y52" s="16"/>
      <c r="Z52" s="16"/>
      <c r="AA52" s="16"/>
      <c r="AB52" s="16"/>
      <c r="AC52" s="16"/>
      <c r="AD52" s="16"/>
      <c r="AE52" s="16"/>
    </row>
    <row r="53" spans="2:31" ht="18.75" customHeight="1" thickBot="1" x14ac:dyDescent="0.2">
      <c r="B53" s="189" t="s">
        <v>38</v>
      </c>
      <c r="C53" s="190" t="s">
        <v>114</v>
      </c>
      <c r="D53" s="194">
        <f>INT(SUM(D47:D51)-D52)</f>
        <v>0</v>
      </c>
      <c r="E53" s="194">
        <f t="shared" ref="E53" si="12">INT(SUM(E47:E51)-E52)</f>
        <v>0</v>
      </c>
      <c r="F53" s="195">
        <f t="shared" ref="F53" si="13">INT(SUM(F47:F51)-F52)</f>
        <v>0</v>
      </c>
      <c r="G53" s="195">
        <f t="shared" ref="G53" si="14">INT(SUM(G47:G51)-G52)</f>
        <v>0</v>
      </c>
      <c r="H53" s="195">
        <f t="shared" ref="H53" si="15">INT(SUM(H47:H51)-H52)</f>
        <v>0</v>
      </c>
      <c r="I53" s="195">
        <f t="shared" ref="I53" si="16">INT(SUM(I47:I51)-I52)</f>
        <v>0</v>
      </c>
      <c r="J53" s="195">
        <f t="shared" ref="J53" si="17">INT(SUM(J47:J51)-J52)</f>
        <v>0</v>
      </c>
      <c r="K53" s="195">
        <f t="shared" ref="K53" si="18">INT(SUM(K47:K51)-K52)</f>
        <v>0</v>
      </c>
      <c r="L53" s="195">
        <f>INT(SUM(L47:L51)-L52)</f>
        <v>0</v>
      </c>
      <c r="M53" s="195">
        <f t="shared" ref="M53" si="19">INT(SUM(M47:M51)-M52)</f>
        <v>0</v>
      </c>
      <c r="N53" s="195">
        <f>INT(SUM(N47:N51)-N52)</f>
        <v>0</v>
      </c>
      <c r="O53" s="195">
        <f>INT(SUM(O47:O51)-O52)</f>
        <v>0</v>
      </c>
      <c r="P53" s="108">
        <f>SUM(D53:O53)</f>
        <v>0</v>
      </c>
      <c r="Q53" s="94"/>
      <c r="R53" s="244" t="s">
        <v>78</v>
      </c>
      <c r="S53" s="245"/>
      <c r="T53" s="245"/>
      <c r="U53" s="245"/>
      <c r="V53" s="246"/>
      <c r="W53" s="16"/>
      <c r="X53" s="16"/>
      <c r="Y53" s="16"/>
      <c r="Z53" s="16"/>
      <c r="AA53" s="16"/>
      <c r="AB53" s="16"/>
      <c r="AC53" s="16"/>
      <c r="AD53" s="16"/>
      <c r="AE53" s="16"/>
    </row>
    <row r="54" spans="2:31" s="20" customFormat="1" ht="21" customHeight="1" x14ac:dyDescent="0.15">
      <c r="B54" s="23"/>
      <c r="C54" s="107" t="s">
        <v>44</v>
      </c>
      <c r="D54" s="23"/>
      <c r="E54" s="23"/>
      <c r="F54" s="23"/>
      <c r="G54" s="23"/>
      <c r="H54" s="23"/>
      <c r="I54" s="23"/>
      <c r="J54" s="23"/>
      <c r="K54" s="23"/>
      <c r="L54" s="23"/>
      <c r="M54" s="23"/>
      <c r="N54" s="23"/>
      <c r="O54" s="41" t="s">
        <v>58</v>
      </c>
      <c r="P54" s="109">
        <f>SUM(D53:I53)</f>
        <v>0</v>
      </c>
      <c r="Q54" s="68"/>
      <c r="R54" s="152">
        <f>P53*2+P54</f>
        <v>0</v>
      </c>
      <c r="S54" s="153" t="s">
        <v>98</v>
      </c>
      <c r="T54" s="156" t="s">
        <v>99</v>
      </c>
      <c r="U54" s="154"/>
      <c r="V54" s="155"/>
      <c r="W54" s="25"/>
      <c r="X54" s="25"/>
      <c r="Y54" s="25"/>
      <c r="Z54" s="25"/>
      <c r="AA54" s="25"/>
      <c r="AB54" s="25"/>
      <c r="AC54" s="25"/>
      <c r="AD54" s="25"/>
      <c r="AE54" s="25"/>
    </row>
    <row r="55" spans="2:31" ht="18" customHeight="1" x14ac:dyDescent="0.15">
      <c r="B55" s="43" t="str">
        <f>$B$4</f>
        <v>仙台市水道局　湯元送水ポンプ場外１２施設 電力需給</v>
      </c>
      <c r="D55" s="44"/>
      <c r="E55" s="44"/>
      <c r="H55" s="257">
        <f>$H$4</f>
        <v>44287</v>
      </c>
      <c r="I55" s="257"/>
      <c r="J55" s="45" t="s">
        <v>0</v>
      </c>
      <c r="K55" s="258">
        <f>$K$4</f>
        <v>45199</v>
      </c>
      <c r="L55" s="258"/>
      <c r="M55" s="46" t="str">
        <f>$M$4</f>
        <v>２年６ヶ月</v>
      </c>
      <c r="N55" s="46"/>
      <c r="P55" s="82" t="s">
        <v>121</v>
      </c>
      <c r="Q55" s="87"/>
    </row>
    <row r="56" spans="2:31" s="20" customFormat="1" ht="12" customHeight="1" x14ac:dyDescent="0.15">
      <c r="B56" s="243" t="s">
        <v>81</v>
      </c>
      <c r="C56" s="243"/>
      <c r="D56" s="243"/>
      <c r="E56" s="243"/>
      <c r="F56" s="243"/>
      <c r="G56" s="243"/>
      <c r="H56" s="243"/>
      <c r="I56" s="243"/>
      <c r="J56" s="243"/>
      <c r="K56" s="243"/>
      <c r="L56" s="243"/>
      <c r="M56" s="243"/>
      <c r="N56" s="243"/>
      <c r="O56" s="243"/>
      <c r="P56" s="243"/>
      <c r="Q56" s="158"/>
      <c r="R56" s="19"/>
    </row>
    <row r="57" spans="2:31" s="20" customFormat="1" ht="12" customHeight="1" x14ac:dyDescent="0.15">
      <c r="B57" s="243"/>
      <c r="C57" s="243"/>
      <c r="D57" s="243"/>
      <c r="E57" s="243"/>
      <c r="F57" s="243"/>
      <c r="G57" s="243"/>
      <c r="H57" s="243"/>
      <c r="I57" s="243"/>
      <c r="J57" s="243"/>
      <c r="K57" s="243"/>
      <c r="L57" s="243"/>
      <c r="M57" s="243"/>
      <c r="N57" s="243"/>
      <c r="O57" s="243"/>
      <c r="P57" s="243"/>
      <c r="Q57" s="158"/>
      <c r="R57" s="19"/>
    </row>
    <row r="58" spans="2:31" s="20" customFormat="1" ht="18.75" customHeight="1" thickBot="1" x14ac:dyDescent="0.2">
      <c r="B58" s="160">
        <v>3</v>
      </c>
      <c r="C58" s="106"/>
      <c r="D58" s="23"/>
      <c r="E58" s="23"/>
      <c r="F58" s="23"/>
      <c r="G58" s="23"/>
      <c r="H58" s="23"/>
      <c r="I58" s="23"/>
      <c r="J58" s="23"/>
      <c r="K58" s="23"/>
      <c r="L58" s="23"/>
      <c r="M58" s="23"/>
      <c r="N58" s="23"/>
      <c r="O58" s="23"/>
      <c r="P58" s="47"/>
      <c r="Q58" s="47"/>
      <c r="R58" s="19"/>
      <c r="T58" s="25"/>
      <c r="U58" s="25"/>
      <c r="V58" s="25"/>
      <c r="W58" s="25"/>
      <c r="X58" s="25"/>
      <c r="Y58" s="25"/>
      <c r="Z58" s="25"/>
      <c r="AA58" s="25"/>
      <c r="AB58" s="25"/>
      <c r="AC58" s="25"/>
      <c r="AD58" s="25"/>
      <c r="AE58" s="25"/>
    </row>
    <row r="59" spans="2:31" s="20" customFormat="1" ht="21" customHeight="1" x14ac:dyDescent="0.15">
      <c r="B59" s="259" t="s">
        <v>88</v>
      </c>
      <c r="C59" s="64" t="s">
        <v>148</v>
      </c>
      <c r="D59" s="49"/>
      <c r="E59" s="49"/>
      <c r="F59" s="49"/>
      <c r="G59" s="53"/>
      <c r="H59" s="54" t="s">
        <v>51</v>
      </c>
      <c r="I59" s="261">
        <v>64</v>
      </c>
      <c r="J59" s="261"/>
      <c r="K59" s="233" t="s">
        <v>53</v>
      </c>
      <c r="L59" s="233"/>
      <c r="M59" s="55" t="s">
        <v>135</v>
      </c>
      <c r="N59" s="49"/>
      <c r="O59" s="54" t="s">
        <v>127</v>
      </c>
      <c r="P59" s="212" t="s">
        <v>142</v>
      </c>
      <c r="Q59" s="85"/>
      <c r="R59" s="19"/>
      <c r="W59" s="25"/>
      <c r="X59" s="25"/>
      <c r="Y59" s="25"/>
      <c r="Z59" s="25"/>
      <c r="AA59" s="25"/>
      <c r="AB59" s="25"/>
      <c r="AC59" s="25"/>
      <c r="AD59" s="25"/>
      <c r="AE59" s="25"/>
    </row>
    <row r="60" spans="2:31" s="20" customFormat="1" ht="19.5" customHeight="1" thickBot="1" x14ac:dyDescent="0.2">
      <c r="B60" s="260"/>
      <c r="C60" s="58"/>
      <c r="D60" s="67"/>
      <c r="E60" s="50"/>
      <c r="F60" s="50"/>
      <c r="G60" s="56"/>
      <c r="H60" s="51" t="s">
        <v>50</v>
      </c>
      <c r="I60" s="234">
        <v>300</v>
      </c>
      <c r="J60" s="234"/>
      <c r="K60" s="235" t="s">
        <v>52</v>
      </c>
      <c r="L60" s="235"/>
      <c r="M60" s="167">
        <v>250</v>
      </c>
      <c r="N60" s="50"/>
      <c r="O60" s="50"/>
      <c r="P60" s="52"/>
      <c r="Q60" s="48"/>
      <c r="R60" s="19"/>
      <c r="V60" s="149" t="str">
        <f>B59</f>
        <v>鈎取山配水所</v>
      </c>
      <c r="W60" s="25"/>
      <c r="X60" s="25"/>
      <c r="Y60" s="25"/>
      <c r="Z60" s="25"/>
      <c r="AA60" s="25"/>
      <c r="AB60" s="25"/>
      <c r="AC60" s="25"/>
      <c r="AD60" s="25"/>
      <c r="AE60" s="25"/>
    </row>
    <row r="61" spans="2:31" ht="18.75" customHeight="1" x14ac:dyDescent="0.15">
      <c r="B61" s="242" t="s">
        <v>1</v>
      </c>
      <c r="C61" s="242" t="s">
        <v>2</v>
      </c>
      <c r="D61" s="227" t="s">
        <v>14</v>
      </c>
      <c r="E61" s="228"/>
      <c r="F61" s="228"/>
      <c r="G61" s="228"/>
      <c r="H61" s="228"/>
      <c r="I61" s="228"/>
      <c r="J61" s="229" t="s">
        <v>128</v>
      </c>
      <c r="K61" s="228"/>
      <c r="L61" s="228"/>
      <c r="M61" s="229" t="s">
        <v>129</v>
      </c>
      <c r="N61" s="228"/>
      <c r="O61" s="236"/>
      <c r="P61" s="242" t="s">
        <v>27</v>
      </c>
      <c r="Q61" s="88"/>
      <c r="R61" s="244" t="s">
        <v>78</v>
      </c>
      <c r="S61" s="245"/>
      <c r="T61" s="245"/>
      <c r="U61" s="245"/>
      <c r="V61" s="246"/>
    </row>
    <row r="62" spans="2:31" ht="18.75" customHeight="1" thickBot="1" x14ac:dyDescent="0.2">
      <c r="B62" s="247"/>
      <c r="C62" s="247"/>
      <c r="D62" s="31" t="s">
        <v>15</v>
      </c>
      <c r="E62" s="31" t="s">
        <v>16</v>
      </c>
      <c r="F62" s="31" t="s">
        <v>17</v>
      </c>
      <c r="G62" s="30" t="s">
        <v>18</v>
      </c>
      <c r="H62" s="30" t="s">
        <v>19</v>
      </c>
      <c r="I62" s="30" t="s">
        <v>20</v>
      </c>
      <c r="J62" s="31" t="s">
        <v>21</v>
      </c>
      <c r="K62" s="31" t="s">
        <v>22</v>
      </c>
      <c r="L62" s="31" t="s">
        <v>23</v>
      </c>
      <c r="M62" s="33" t="s">
        <v>24</v>
      </c>
      <c r="N62" s="33" t="s">
        <v>25</v>
      </c>
      <c r="O62" s="33" t="s">
        <v>26</v>
      </c>
      <c r="P62" s="239"/>
      <c r="Q62" s="27"/>
      <c r="R62" s="144" t="s">
        <v>79</v>
      </c>
      <c r="S62" s="147" t="s">
        <v>80</v>
      </c>
      <c r="T62" s="151"/>
      <c r="U62" s="150"/>
      <c r="V62" s="137"/>
    </row>
    <row r="63" spans="2:31" ht="18.75" customHeight="1" x14ac:dyDescent="0.15">
      <c r="B63" s="98" t="s">
        <v>39</v>
      </c>
      <c r="C63" s="28" t="s">
        <v>4</v>
      </c>
      <c r="D63" s="6">
        <v>16928</v>
      </c>
      <c r="E63" s="6">
        <v>15657</v>
      </c>
      <c r="F63" s="6">
        <v>16981</v>
      </c>
      <c r="G63" s="6">
        <v>16687</v>
      </c>
      <c r="H63" s="6">
        <v>17077</v>
      </c>
      <c r="I63" s="6">
        <v>17193</v>
      </c>
      <c r="J63" s="6">
        <v>16311</v>
      </c>
      <c r="K63" s="6">
        <v>17608</v>
      </c>
      <c r="L63" s="6">
        <v>17012</v>
      </c>
      <c r="M63" s="6">
        <v>17032</v>
      </c>
      <c r="N63" s="6">
        <v>17805</v>
      </c>
      <c r="O63" s="6">
        <v>15978</v>
      </c>
      <c r="P63" s="32" t="s">
        <v>149</v>
      </c>
      <c r="Q63" s="89"/>
      <c r="R63" s="145">
        <f>SUM(D63:O63)</f>
        <v>202269</v>
      </c>
      <c r="S63" s="148" t="s">
        <v>68</v>
      </c>
      <c r="T63" s="142"/>
      <c r="U63" s="140"/>
      <c r="V63" s="138"/>
    </row>
    <row r="64" spans="2:31" ht="18.75" customHeight="1" x14ac:dyDescent="0.15">
      <c r="B64" s="99" t="s">
        <v>72</v>
      </c>
      <c r="C64" s="29" t="s">
        <v>5</v>
      </c>
      <c r="D64" s="9">
        <v>64</v>
      </c>
      <c r="E64" s="9">
        <v>64</v>
      </c>
      <c r="F64" s="10">
        <v>64</v>
      </c>
      <c r="G64" s="10">
        <v>64</v>
      </c>
      <c r="H64" s="10">
        <v>64</v>
      </c>
      <c r="I64" s="10">
        <v>64</v>
      </c>
      <c r="J64" s="10">
        <v>64</v>
      </c>
      <c r="K64" s="10">
        <v>64</v>
      </c>
      <c r="L64" s="10">
        <v>64</v>
      </c>
      <c r="M64" s="10">
        <v>64</v>
      </c>
      <c r="N64" s="10">
        <v>64</v>
      </c>
      <c r="O64" s="10">
        <v>64</v>
      </c>
      <c r="P64" s="57"/>
      <c r="Q64" s="89"/>
      <c r="R64" s="146">
        <f>SUM(D63:I63)</f>
        <v>100523</v>
      </c>
      <c r="S64" s="148" t="s">
        <v>69</v>
      </c>
      <c r="T64" s="142"/>
      <c r="U64" s="140"/>
      <c r="V64" s="138"/>
    </row>
    <row r="65" spans="2:31" ht="18.75" customHeight="1" x14ac:dyDescent="0.15">
      <c r="B65" s="100" t="s">
        <v>76</v>
      </c>
      <c r="C65" s="78"/>
      <c r="D65" s="161">
        <v>64</v>
      </c>
      <c r="E65" s="76">
        <v>64</v>
      </c>
      <c r="F65" s="76">
        <v>64</v>
      </c>
      <c r="G65" s="76">
        <v>64</v>
      </c>
      <c r="H65" s="76">
        <v>64</v>
      </c>
      <c r="I65" s="76">
        <v>64</v>
      </c>
      <c r="J65" s="76">
        <v>64</v>
      </c>
      <c r="K65" s="76">
        <v>64</v>
      </c>
      <c r="L65" s="76">
        <v>64</v>
      </c>
      <c r="M65" s="76">
        <v>64</v>
      </c>
      <c r="N65" s="76">
        <v>64</v>
      </c>
      <c r="O65" s="162">
        <v>64</v>
      </c>
      <c r="P65" s="57" t="s">
        <v>150</v>
      </c>
      <c r="Q65" s="89"/>
      <c r="R65" s="145">
        <f>R63*2+R64</f>
        <v>505061</v>
      </c>
      <c r="S65" s="148" t="s">
        <v>97</v>
      </c>
      <c r="T65" s="142"/>
      <c r="U65" s="140"/>
      <c r="V65" s="138"/>
    </row>
    <row r="66" spans="2:31" ht="18.75" customHeight="1" x14ac:dyDescent="0.15">
      <c r="B66" s="101" t="s">
        <v>74</v>
      </c>
      <c r="C66" s="61" t="s">
        <v>6</v>
      </c>
      <c r="D66" s="161">
        <v>93</v>
      </c>
      <c r="E66" s="76">
        <v>93</v>
      </c>
      <c r="F66" s="76">
        <v>93</v>
      </c>
      <c r="G66" s="76">
        <v>93</v>
      </c>
      <c r="H66" s="76">
        <v>93</v>
      </c>
      <c r="I66" s="76">
        <v>93</v>
      </c>
      <c r="J66" s="76">
        <v>93</v>
      </c>
      <c r="K66" s="76">
        <v>93</v>
      </c>
      <c r="L66" s="76">
        <v>93</v>
      </c>
      <c r="M66" s="76">
        <v>93</v>
      </c>
      <c r="N66" s="76">
        <v>93</v>
      </c>
      <c r="O66" s="162">
        <v>93</v>
      </c>
      <c r="P66" s="77"/>
      <c r="Q66" s="91"/>
      <c r="R66" s="135"/>
      <c r="S66" s="136"/>
      <c r="T66" s="143"/>
      <c r="U66" s="141"/>
      <c r="V66" s="139"/>
    </row>
    <row r="67" spans="2:31" ht="18.75" customHeight="1" thickBot="1" x14ac:dyDescent="0.2">
      <c r="B67" s="102" t="s">
        <v>75</v>
      </c>
      <c r="C67" s="79"/>
      <c r="D67" s="161">
        <v>93</v>
      </c>
      <c r="E67" s="76">
        <v>93</v>
      </c>
      <c r="F67" s="76">
        <v>93</v>
      </c>
      <c r="G67" s="76">
        <v>93</v>
      </c>
      <c r="H67" s="76">
        <v>93</v>
      </c>
      <c r="I67" s="76">
        <v>93</v>
      </c>
      <c r="J67" s="76">
        <v>93</v>
      </c>
      <c r="K67" s="76">
        <v>93</v>
      </c>
      <c r="L67" s="76">
        <v>93</v>
      </c>
      <c r="M67" s="76">
        <v>93</v>
      </c>
      <c r="N67" s="76">
        <v>93</v>
      </c>
      <c r="O67" s="162">
        <v>93</v>
      </c>
      <c r="P67" s="75" t="s">
        <v>151</v>
      </c>
      <c r="Q67" s="91"/>
    </row>
    <row r="68" spans="2:31" ht="18.75" customHeight="1" x14ac:dyDescent="0.15">
      <c r="B68" s="98" t="s">
        <v>32</v>
      </c>
      <c r="C68" s="28" t="s">
        <v>7</v>
      </c>
      <c r="D68" s="163">
        <v>0</v>
      </c>
      <c r="E68" s="6">
        <v>0</v>
      </c>
      <c r="F68" s="7">
        <v>0</v>
      </c>
      <c r="G68" s="7">
        <v>1480</v>
      </c>
      <c r="H68" s="7">
        <v>1806</v>
      </c>
      <c r="I68" s="7">
        <v>1785</v>
      </c>
      <c r="J68" s="7">
        <v>488</v>
      </c>
      <c r="K68" s="7">
        <v>0</v>
      </c>
      <c r="L68" s="7">
        <v>0</v>
      </c>
      <c r="M68" s="7">
        <v>0</v>
      </c>
      <c r="N68" s="7">
        <v>0</v>
      </c>
      <c r="O68" s="164">
        <v>0</v>
      </c>
      <c r="P68" s="240" t="s">
        <v>146</v>
      </c>
      <c r="Q68" s="92"/>
    </row>
    <row r="69" spans="2:31" ht="18.75" customHeight="1" x14ac:dyDescent="0.15">
      <c r="B69" s="99" t="s">
        <v>33</v>
      </c>
      <c r="C69" s="29" t="s">
        <v>28</v>
      </c>
      <c r="D69" s="35">
        <v>10365</v>
      </c>
      <c r="E69" s="13">
        <v>7083</v>
      </c>
      <c r="F69" s="14">
        <v>9945</v>
      </c>
      <c r="G69" s="14">
        <v>8733</v>
      </c>
      <c r="H69" s="12">
        <v>7540</v>
      </c>
      <c r="I69" s="12">
        <v>7698</v>
      </c>
      <c r="J69" s="12">
        <v>8490</v>
      </c>
      <c r="K69" s="14">
        <v>10576</v>
      </c>
      <c r="L69" s="14">
        <v>9608</v>
      </c>
      <c r="M69" s="14">
        <v>7858</v>
      </c>
      <c r="N69" s="14">
        <v>10439</v>
      </c>
      <c r="O69" s="36">
        <v>8688</v>
      </c>
      <c r="P69" s="241"/>
      <c r="Q69" s="92"/>
    </row>
    <row r="70" spans="2:31" ht="18.75" customHeight="1" x14ac:dyDescent="0.15">
      <c r="B70" s="101" t="s">
        <v>34</v>
      </c>
      <c r="C70" s="61" t="s">
        <v>29</v>
      </c>
      <c r="D70" s="37">
        <v>6563</v>
      </c>
      <c r="E70" s="60">
        <v>8574</v>
      </c>
      <c r="F70" s="12">
        <v>7036</v>
      </c>
      <c r="G70" s="12">
        <v>6474</v>
      </c>
      <c r="H70" s="12">
        <v>7731</v>
      </c>
      <c r="I70" s="12">
        <v>7710</v>
      </c>
      <c r="J70" s="12">
        <v>7333</v>
      </c>
      <c r="K70" s="12">
        <v>7032</v>
      </c>
      <c r="L70" s="12">
        <v>7404</v>
      </c>
      <c r="M70" s="12">
        <v>9174</v>
      </c>
      <c r="N70" s="12">
        <v>7366</v>
      </c>
      <c r="O70" s="38">
        <v>7290</v>
      </c>
      <c r="P70" s="241"/>
      <c r="Q70" s="92"/>
    </row>
    <row r="71" spans="2:31" ht="18.75" customHeight="1" x14ac:dyDescent="0.15">
      <c r="B71" s="104" t="s">
        <v>54</v>
      </c>
      <c r="C71" s="81"/>
      <c r="D71" s="37">
        <v>63</v>
      </c>
      <c r="E71" s="60">
        <v>60</v>
      </c>
      <c r="F71" s="12">
        <v>63</v>
      </c>
      <c r="G71" s="12">
        <v>64</v>
      </c>
      <c r="H71" s="12">
        <v>60</v>
      </c>
      <c r="I71" s="12">
        <v>63</v>
      </c>
      <c r="J71" s="12">
        <v>61</v>
      </c>
      <c r="K71" s="12">
        <v>64</v>
      </c>
      <c r="L71" s="12">
        <v>62</v>
      </c>
      <c r="M71" s="12">
        <v>60</v>
      </c>
      <c r="N71" s="12">
        <v>64</v>
      </c>
      <c r="O71" s="38">
        <v>62</v>
      </c>
      <c r="P71" s="241"/>
      <c r="Q71" s="92"/>
    </row>
    <row r="72" spans="2:31" ht="18.75" customHeight="1" thickBot="1" x14ac:dyDescent="0.2">
      <c r="B72" s="102" t="s">
        <v>55</v>
      </c>
      <c r="C72" s="79"/>
      <c r="D72" s="66">
        <v>37.299999999999997</v>
      </c>
      <c r="E72" s="65">
        <v>36.200000000000003</v>
      </c>
      <c r="F72" s="63">
        <v>37.4</v>
      </c>
      <c r="G72" s="63">
        <v>36.200000000000003</v>
      </c>
      <c r="H72" s="63">
        <v>39.5</v>
      </c>
      <c r="I72" s="63">
        <v>37.9</v>
      </c>
      <c r="J72" s="63">
        <v>37.1</v>
      </c>
      <c r="K72" s="63">
        <v>38.200000000000003</v>
      </c>
      <c r="L72" s="63">
        <v>38.1</v>
      </c>
      <c r="M72" s="63">
        <v>39.4</v>
      </c>
      <c r="N72" s="63">
        <v>38.6</v>
      </c>
      <c r="O72" s="62">
        <v>35.799999999999997</v>
      </c>
      <c r="P72" s="75" t="s">
        <v>202</v>
      </c>
      <c r="Q72" s="91"/>
    </row>
    <row r="73" spans="2:31" ht="18.75" customHeight="1" thickBot="1" x14ac:dyDescent="0.2">
      <c r="B73" s="248" t="s">
        <v>8</v>
      </c>
      <c r="C73" s="249"/>
      <c r="D73" s="248" t="s">
        <v>9</v>
      </c>
      <c r="E73" s="250"/>
      <c r="F73" s="250"/>
      <c r="G73" s="250"/>
      <c r="H73" s="250"/>
      <c r="I73" s="250"/>
      <c r="J73" s="250"/>
      <c r="K73" s="250"/>
      <c r="L73" s="250"/>
      <c r="M73" s="250"/>
      <c r="N73" s="250"/>
      <c r="O73" s="249"/>
      <c r="P73" s="59" t="s">
        <v>43</v>
      </c>
      <c r="Q73" s="93"/>
    </row>
    <row r="74" spans="2:31" ht="18.75" customHeight="1" x14ac:dyDescent="0.15">
      <c r="B74" s="98" t="s">
        <v>35</v>
      </c>
      <c r="C74" s="105" t="s">
        <v>56</v>
      </c>
      <c r="D74" s="128">
        <f t="shared" ref="D74:O74" si="20">ROUNDDOWN(D64*$P$74*(1.85-D66/100),2)</f>
        <v>0</v>
      </c>
      <c r="E74" s="115">
        <f t="shared" si="20"/>
        <v>0</v>
      </c>
      <c r="F74" s="115">
        <f t="shared" si="20"/>
        <v>0</v>
      </c>
      <c r="G74" s="115">
        <f t="shared" si="20"/>
        <v>0</v>
      </c>
      <c r="H74" s="115">
        <f t="shared" si="20"/>
        <v>0</v>
      </c>
      <c r="I74" s="115">
        <f t="shared" si="20"/>
        <v>0</v>
      </c>
      <c r="J74" s="115">
        <f t="shared" si="20"/>
        <v>0</v>
      </c>
      <c r="K74" s="115">
        <f t="shared" si="20"/>
        <v>0</v>
      </c>
      <c r="L74" s="115">
        <f t="shared" si="20"/>
        <v>0</v>
      </c>
      <c r="M74" s="115">
        <f t="shared" si="20"/>
        <v>0</v>
      </c>
      <c r="N74" s="115">
        <f t="shared" si="20"/>
        <v>0</v>
      </c>
      <c r="O74" s="129">
        <f t="shared" si="20"/>
        <v>0</v>
      </c>
      <c r="P74" s="132"/>
      <c r="Q74" s="265"/>
    </row>
    <row r="75" spans="2:31" ht="18.75" customHeight="1" x14ac:dyDescent="0.15">
      <c r="B75" s="101" t="s">
        <v>36</v>
      </c>
      <c r="C75" s="34" t="s">
        <v>30</v>
      </c>
      <c r="D75" s="116">
        <f t="shared" ref="D75:O75" si="21">D68*$P$75</f>
        <v>0</v>
      </c>
      <c r="E75" s="118">
        <f t="shared" si="21"/>
        <v>0</v>
      </c>
      <c r="F75" s="118">
        <f t="shared" si="21"/>
        <v>0</v>
      </c>
      <c r="G75" s="118">
        <f t="shared" si="21"/>
        <v>0</v>
      </c>
      <c r="H75" s="118">
        <f t="shared" si="21"/>
        <v>0</v>
      </c>
      <c r="I75" s="118">
        <f t="shared" si="21"/>
        <v>0</v>
      </c>
      <c r="J75" s="118">
        <f t="shared" si="21"/>
        <v>0</v>
      </c>
      <c r="K75" s="118">
        <f t="shared" si="21"/>
        <v>0</v>
      </c>
      <c r="L75" s="118">
        <f t="shared" si="21"/>
        <v>0</v>
      </c>
      <c r="M75" s="118">
        <f t="shared" si="21"/>
        <v>0</v>
      </c>
      <c r="N75" s="118">
        <f t="shared" si="21"/>
        <v>0</v>
      </c>
      <c r="O75" s="119">
        <f t="shared" si="21"/>
        <v>0</v>
      </c>
      <c r="P75" s="133"/>
      <c r="Q75" s="266"/>
    </row>
    <row r="76" spans="2:31" ht="18.75" customHeight="1" x14ac:dyDescent="0.15">
      <c r="B76" s="101" t="s">
        <v>46</v>
      </c>
      <c r="C76" s="34" t="s">
        <v>31</v>
      </c>
      <c r="D76" s="120"/>
      <c r="E76" s="122"/>
      <c r="F76" s="122"/>
      <c r="G76" s="118">
        <f>G69*$P$76</f>
        <v>0</v>
      </c>
      <c r="H76" s="118">
        <f>H69*$P$76</f>
        <v>0</v>
      </c>
      <c r="I76" s="118">
        <f>I69*$P$76</f>
        <v>0</v>
      </c>
      <c r="J76" s="122"/>
      <c r="K76" s="122"/>
      <c r="L76" s="122"/>
      <c r="M76" s="122"/>
      <c r="N76" s="122"/>
      <c r="O76" s="123"/>
      <c r="P76" s="133"/>
      <c r="Q76" s="266"/>
    </row>
    <row r="77" spans="2:31" ht="18.75" customHeight="1" x14ac:dyDescent="0.15">
      <c r="B77" s="101" t="s">
        <v>47</v>
      </c>
      <c r="C77" s="34" t="s">
        <v>48</v>
      </c>
      <c r="D77" s="116">
        <f>D69*$P$77</f>
        <v>0</v>
      </c>
      <c r="E77" s="117">
        <f t="shared" ref="E77:O77" si="22">E69*$P$77</f>
        <v>0</v>
      </c>
      <c r="F77" s="118">
        <f t="shared" si="22"/>
        <v>0</v>
      </c>
      <c r="G77" s="122"/>
      <c r="H77" s="122"/>
      <c r="I77" s="122"/>
      <c r="J77" s="118">
        <f t="shared" si="22"/>
        <v>0</v>
      </c>
      <c r="K77" s="118">
        <f t="shared" si="22"/>
        <v>0</v>
      </c>
      <c r="L77" s="118">
        <f t="shared" si="22"/>
        <v>0</v>
      </c>
      <c r="M77" s="118">
        <f t="shared" si="22"/>
        <v>0</v>
      </c>
      <c r="N77" s="118">
        <f t="shared" si="22"/>
        <v>0</v>
      </c>
      <c r="O77" s="119">
        <f t="shared" si="22"/>
        <v>0</v>
      </c>
      <c r="P77" s="133"/>
      <c r="Q77" s="266"/>
    </row>
    <row r="78" spans="2:31" ht="18.75" customHeight="1" x14ac:dyDescent="0.15">
      <c r="B78" s="101" t="s">
        <v>37</v>
      </c>
      <c r="C78" s="34" t="s">
        <v>49</v>
      </c>
      <c r="D78" s="118">
        <f>D70*$P$78</f>
        <v>0</v>
      </c>
      <c r="E78" s="118">
        <f t="shared" ref="E78:O78" si="23">E70*$P$78</f>
        <v>0</v>
      </c>
      <c r="F78" s="118">
        <f t="shared" si="23"/>
        <v>0</v>
      </c>
      <c r="G78" s="118">
        <f t="shared" si="23"/>
        <v>0</v>
      </c>
      <c r="H78" s="118">
        <f t="shared" si="23"/>
        <v>0</v>
      </c>
      <c r="I78" s="118">
        <f t="shared" si="23"/>
        <v>0</v>
      </c>
      <c r="J78" s="118">
        <f t="shared" si="23"/>
        <v>0</v>
      </c>
      <c r="K78" s="118">
        <f t="shared" si="23"/>
        <v>0</v>
      </c>
      <c r="L78" s="118">
        <f t="shared" si="23"/>
        <v>0</v>
      </c>
      <c r="M78" s="118">
        <f t="shared" si="23"/>
        <v>0</v>
      </c>
      <c r="N78" s="118">
        <f t="shared" si="23"/>
        <v>0</v>
      </c>
      <c r="O78" s="118">
        <f t="shared" si="23"/>
        <v>0</v>
      </c>
      <c r="P78" s="193"/>
      <c r="Q78" s="266"/>
      <c r="T78" s="16"/>
      <c r="U78" s="16"/>
      <c r="V78" s="157" t="str">
        <f>V60</f>
        <v>鈎取山配水所</v>
      </c>
      <c r="W78" s="18"/>
      <c r="X78" s="18"/>
      <c r="Y78" s="18"/>
      <c r="Z78" s="18"/>
      <c r="AA78" s="18"/>
      <c r="AB78" s="18"/>
      <c r="AC78" s="18"/>
      <c r="AD78" s="18"/>
      <c r="AE78" s="18"/>
    </row>
    <row r="79" spans="2:31" ht="18.75" customHeight="1" thickBot="1" x14ac:dyDescent="0.2">
      <c r="B79" s="101" t="s">
        <v>133</v>
      </c>
      <c r="C79" s="34" t="s">
        <v>113</v>
      </c>
      <c r="D79" s="196">
        <f>D64*$P79</f>
        <v>0</v>
      </c>
      <c r="E79" s="117">
        <f t="shared" ref="E79:O79" si="24">E64*$P79</f>
        <v>0</v>
      </c>
      <c r="F79" s="118">
        <f t="shared" si="24"/>
        <v>0</v>
      </c>
      <c r="G79" s="118">
        <f t="shared" si="24"/>
        <v>0</v>
      </c>
      <c r="H79" s="118">
        <f t="shared" si="24"/>
        <v>0</v>
      </c>
      <c r="I79" s="118">
        <f t="shared" si="24"/>
        <v>0</v>
      </c>
      <c r="J79" s="118">
        <f t="shared" si="24"/>
        <v>0</v>
      </c>
      <c r="K79" s="118">
        <f t="shared" si="24"/>
        <v>0</v>
      </c>
      <c r="L79" s="118">
        <f t="shared" si="24"/>
        <v>0</v>
      </c>
      <c r="M79" s="118">
        <f t="shared" si="24"/>
        <v>0</v>
      </c>
      <c r="N79" s="118">
        <f t="shared" si="24"/>
        <v>0</v>
      </c>
      <c r="O79" s="119">
        <f t="shared" si="24"/>
        <v>0</v>
      </c>
      <c r="P79" s="193"/>
      <c r="Q79" s="264"/>
      <c r="T79" s="16"/>
      <c r="U79" s="16"/>
      <c r="V79" s="157"/>
      <c r="W79" s="16"/>
      <c r="X79" s="16"/>
      <c r="Y79" s="16"/>
      <c r="Z79" s="16"/>
      <c r="AA79" s="16"/>
      <c r="AB79" s="16"/>
      <c r="AC79" s="16"/>
      <c r="AD79" s="16"/>
      <c r="AE79" s="16"/>
    </row>
    <row r="80" spans="2:31" ht="18.75" customHeight="1" thickBot="1" x14ac:dyDescent="0.2">
      <c r="B80" s="189" t="s">
        <v>38</v>
      </c>
      <c r="C80" s="190" t="s">
        <v>114</v>
      </c>
      <c r="D80" s="194">
        <f>INT(SUM(D74:D78)-D79)</f>
        <v>0</v>
      </c>
      <c r="E80" s="194">
        <f t="shared" ref="E80" si="25">INT(SUM(E74:E78)-E79)</f>
        <v>0</v>
      </c>
      <c r="F80" s="195">
        <f t="shared" ref="F80" si="26">INT(SUM(F74:F78)-F79)</f>
        <v>0</v>
      </c>
      <c r="G80" s="195">
        <f t="shared" ref="G80" si="27">INT(SUM(G74:G78)-G79)</f>
        <v>0</v>
      </c>
      <c r="H80" s="195">
        <f t="shared" ref="H80" si="28">INT(SUM(H74:H78)-H79)</f>
        <v>0</v>
      </c>
      <c r="I80" s="195">
        <f t="shared" ref="I80" si="29">INT(SUM(I74:I78)-I79)</f>
        <v>0</v>
      </c>
      <c r="J80" s="195">
        <f t="shared" ref="J80" si="30">INT(SUM(J74:J78)-J79)</f>
        <v>0</v>
      </c>
      <c r="K80" s="195">
        <f t="shared" ref="K80" si="31">INT(SUM(K74:K78)-K79)</f>
        <v>0</v>
      </c>
      <c r="L80" s="195">
        <f>INT(SUM(L74:L78)-L79)</f>
        <v>0</v>
      </c>
      <c r="M80" s="195">
        <f t="shared" ref="M80" si="32">INT(SUM(M74:M78)-M79)</f>
        <v>0</v>
      </c>
      <c r="N80" s="195">
        <f>INT(SUM(N74:N78)-N79)</f>
        <v>0</v>
      </c>
      <c r="O80" s="195">
        <f>INT(SUM(O74:O78)-O79)</f>
        <v>0</v>
      </c>
      <c r="P80" s="108">
        <f>SUM(D80:O80)</f>
        <v>0</v>
      </c>
      <c r="Q80" s="94"/>
      <c r="R80" s="244" t="s">
        <v>78</v>
      </c>
      <c r="S80" s="245"/>
      <c r="T80" s="245"/>
      <c r="U80" s="245"/>
      <c r="V80" s="246"/>
      <c r="W80" s="16"/>
      <c r="X80" s="16"/>
      <c r="Y80" s="16"/>
      <c r="Z80" s="16"/>
      <c r="AA80" s="16"/>
      <c r="AB80" s="16"/>
      <c r="AC80" s="16"/>
      <c r="AD80" s="16"/>
      <c r="AE80" s="16"/>
    </row>
    <row r="81" spans="2:22" s="20" customFormat="1" ht="21" customHeight="1" x14ac:dyDescent="0.15">
      <c r="B81" s="23"/>
      <c r="C81" s="107" t="s">
        <v>44</v>
      </c>
      <c r="D81" s="23"/>
      <c r="E81" s="23"/>
      <c r="F81" s="23"/>
      <c r="G81" s="23"/>
      <c r="H81" s="23"/>
      <c r="I81" s="23"/>
      <c r="J81" s="23"/>
      <c r="K81" s="23"/>
      <c r="L81" s="23"/>
      <c r="M81" s="23"/>
      <c r="N81" s="23"/>
      <c r="O81" s="41" t="s">
        <v>58</v>
      </c>
      <c r="P81" s="109">
        <f>SUM(D80:I80)</f>
        <v>0</v>
      </c>
      <c r="Q81" s="68"/>
      <c r="R81" s="152">
        <f>P80*2+P81</f>
        <v>0</v>
      </c>
      <c r="S81" s="153" t="s">
        <v>98</v>
      </c>
      <c r="T81" s="156" t="s">
        <v>99</v>
      </c>
      <c r="U81" s="154"/>
      <c r="V81" s="155"/>
    </row>
    <row r="82" spans="2:22" s="20" customFormat="1" ht="21.75" customHeight="1" thickBot="1" x14ac:dyDescent="0.2">
      <c r="B82" s="160">
        <v>4</v>
      </c>
      <c r="C82" s="106"/>
      <c r="D82" s="23"/>
      <c r="E82" s="23"/>
      <c r="F82" s="23"/>
      <c r="G82" s="23"/>
      <c r="H82" s="23"/>
      <c r="I82" s="23"/>
      <c r="J82" s="23"/>
      <c r="K82" s="23"/>
      <c r="L82" s="23"/>
      <c r="M82" s="23"/>
      <c r="N82" s="23"/>
      <c r="O82" s="41"/>
      <c r="P82" s="68"/>
      <c r="Q82" s="68"/>
      <c r="R82" s="19"/>
    </row>
    <row r="83" spans="2:22" s="20" customFormat="1" ht="21" customHeight="1" x14ac:dyDescent="0.15">
      <c r="B83" s="259" t="s">
        <v>89</v>
      </c>
      <c r="C83" s="64" t="s">
        <v>152</v>
      </c>
      <c r="D83" s="49"/>
      <c r="E83" s="49"/>
      <c r="F83" s="49"/>
      <c r="G83" s="53"/>
      <c r="H83" s="54" t="s">
        <v>51</v>
      </c>
      <c r="I83" s="261">
        <v>60</v>
      </c>
      <c r="J83" s="261"/>
      <c r="K83" s="233" t="s">
        <v>53</v>
      </c>
      <c r="L83" s="233"/>
      <c r="M83" s="55" t="s">
        <v>135</v>
      </c>
      <c r="N83" s="49"/>
      <c r="O83" s="54" t="s">
        <v>127</v>
      </c>
      <c r="P83" s="212" t="s">
        <v>136</v>
      </c>
      <c r="Q83" s="85"/>
      <c r="R83" s="19"/>
    </row>
    <row r="84" spans="2:22" s="20" customFormat="1" ht="23.25" customHeight="1" thickBot="1" x14ac:dyDescent="0.2">
      <c r="B84" s="260"/>
      <c r="C84" s="58"/>
      <c r="D84" s="67"/>
      <c r="E84" s="50"/>
      <c r="F84" s="50"/>
      <c r="G84" s="56"/>
      <c r="H84" s="51" t="s">
        <v>50</v>
      </c>
      <c r="I84" s="234">
        <v>300</v>
      </c>
      <c r="J84" s="234"/>
      <c r="K84" s="235" t="s">
        <v>52</v>
      </c>
      <c r="L84" s="235"/>
      <c r="M84" s="167">
        <v>130</v>
      </c>
      <c r="N84" s="50"/>
      <c r="O84" s="50"/>
      <c r="P84" s="52"/>
      <c r="Q84" s="48"/>
      <c r="R84" s="19"/>
      <c r="V84" s="149" t="str">
        <f>B83</f>
        <v>茂庭第一配水所</v>
      </c>
    </row>
    <row r="85" spans="2:22" ht="18.75" customHeight="1" x14ac:dyDescent="0.15">
      <c r="B85" s="242" t="s">
        <v>1</v>
      </c>
      <c r="C85" s="242" t="s">
        <v>2</v>
      </c>
      <c r="D85" s="227" t="s">
        <v>14</v>
      </c>
      <c r="E85" s="228"/>
      <c r="F85" s="228"/>
      <c r="G85" s="228"/>
      <c r="H85" s="228"/>
      <c r="I85" s="228"/>
      <c r="J85" s="229" t="s">
        <v>128</v>
      </c>
      <c r="K85" s="228"/>
      <c r="L85" s="228"/>
      <c r="M85" s="229" t="s">
        <v>129</v>
      </c>
      <c r="N85" s="228"/>
      <c r="O85" s="236"/>
      <c r="P85" s="242" t="s">
        <v>27</v>
      </c>
      <c r="Q85" s="88"/>
      <c r="R85" s="244" t="s">
        <v>78</v>
      </c>
      <c r="S85" s="245"/>
      <c r="T85" s="245"/>
      <c r="U85" s="245"/>
      <c r="V85" s="246"/>
    </row>
    <row r="86" spans="2:22" ht="18.75" customHeight="1" thickBot="1" x14ac:dyDescent="0.2">
      <c r="B86" s="247"/>
      <c r="C86" s="247"/>
      <c r="D86" s="31" t="s">
        <v>15</v>
      </c>
      <c r="E86" s="31" t="s">
        <v>16</v>
      </c>
      <c r="F86" s="31" t="s">
        <v>17</v>
      </c>
      <c r="G86" s="30" t="s">
        <v>18</v>
      </c>
      <c r="H86" s="30" t="s">
        <v>19</v>
      </c>
      <c r="I86" s="30" t="s">
        <v>20</v>
      </c>
      <c r="J86" s="31" t="s">
        <v>21</v>
      </c>
      <c r="K86" s="31" t="s">
        <v>22</v>
      </c>
      <c r="L86" s="31" t="s">
        <v>23</v>
      </c>
      <c r="M86" s="33" t="s">
        <v>24</v>
      </c>
      <c r="N86" s="33" t="s">
        <v>25</v>
      </c>
      <c r="O86" s="33" t="s">
        <v>26</v>
      </c>
      <c r="P86" s="239"/>
      <c r="Q86" s="27"/>
      <c r="R86" s="144" t="s">
        <v>79</v>
      </c>
      <c r="S86" s="147" t="s">
        <v>80</v>
      </c>
      <c r="T86" s="151"/>
      <c r="U86" s="150"/>
      <c r="V86" s="137"/>
    </row>
    <row r="87" spans="2:22" ht="18.75" customHeight="1" x14ac:dyDescent="0.15">
      <c r="B87" s="98" t="s">
        <v>39</v>
      </c>
      <c r="C87" s="28" t="s">
        <v>4</v>
      </c>
      <c r="D87" s="6">
        <v>17340</v>
      </c>
      <c r="E87" s="6">
        <v>17178</v>
      </c>
      <c r="F87" s="6">
        <v>18018</v>
      </c>
      <c r="G87" s="6">
        <v>17245</v>
      </c>
      <c r="H87" s="6">
        <v>17925</v>
      </c>
      <c r="I87" s="6">
        <v>19092</v>
      </c>
      <c r="J87" s="6">
        <v>16833</v>
      </c>
      <c r="K87" s="6">
        <v>17676</v>
      </c>
      <c r="L87" s="6">
        <v>17307</v>
      </c>
      <c r="M87" s="6">
        <v>18140</v>
      </c>
      <c r="N87" s="6">
        <v>17940</v>
      </c>
      <c r="O87" s="6">
        <v>16562</v>
      </c>
      <c r="P87" s="32" t="s">
        <v>153</v>
      </c>
      <c r="Q87" s="89"/>
      <c r="R87" s="145">
        <f>SUM(D87:O87)</f>
        <v>211256</v>
      </c>
      <c r="S87" s="148" t="s">
        <v>68</v>
      </c>
      <c r="T87" s="142"/>
      <c r="U87" s="140"/>
      <c r="V87" s="138"/>
    </row>
    <row r="88" spans="2:22" ht="18.75" customHeight="1" x14ac:dyDescent="0.15">
      <c r="B88" s="99" t="s">
        <v>72</v>
      </c>
      <c r="C88" s="29" t="s">
        <v>5</v>
      </c>
      <c r="D88" s="9">
        <v>60</v>
      </c>
      <c r="E88" s="9">
        <v>60</v>
      </c>
      <c r="F88" s="10">
        <v>60</v>
      </c>
      <c r="G88" s="10">
        <v>60</v>
      </c>
      <c r="H88" s="10">
        <v>60</v>
      </c>
      <c r="I88" s="10">
        <v>60</v>
      </c>
      <c r="J88" s="10">
        <v>60</v>
      </c>
      <c r="K88" s="10">
        <v>60</v>
      </c>
      <c r="L88" s="10">
        <v>60</v>
      </c>
      <c r="M88" s="10">
        <v>60</v>
      </c>
      <c r="N88" s="10">
        <v>60</v>
      </c>
      <c r="O88" s="10">
        <v>60</v>
      </c>
      <c r="P88" s="57"/>
      <c r="Q88" s="89"/>
      <c r="R88" s="146">
        <f>SUM(D87:I87)</f>
        <v>106798</v>
      </c>
      <c r="S88" s="148" t="s">
        <v>69</v>
      </c>
      <c r="T88" s="142"/>
      <c r="U88" s="140"/>
      <c r="V88" s="138"/>
    </row>
    <row r="89" spans="2:22" ht="18.75" customHeight="1" x14ac:dyDescent="0.15">
      <c r="B89" s="100" t="s">
        <v>76</v>
      </c>
      <c r="C89" s="78"/>
      <c r="D89" s="161">
        <v>60</v>
      </c>
      <c r="E89" s="76">
        <v>60</v>
      </c>
      <c r="F89" s="76">
        <v>60</v>
      </c>
      <c r="G89" s="76">
        <v>60</v>
      </c>
      <c r="H89" s="76">
        <v>60</v>
      </c>
      <c r="I89" s="76">
        <v>60</v>
      </c>
      <c r="J89" s="76">
        <v>58</v>
      </c>
      <c r="K89" s="76">
        <v>58</v>
      </c>
      <c r="L89" s="76">
        <v>58</v>
      </c>
      <c r="M89" s="76">
        <v>59</v>
      </c>
      <c r="N89" s="76">
        <v>60</v>
      </c>
      <c r="O89" s="162">
        <v>60</v>
      </c>
      <c r="P89" s="57" t="s">
        <v>154</v>
      </c>
      <c r="Q89" s="89"/>
      <c r="R89" s="145">
        <f>R87*2+R88</f>
        <v>529310</v>
      </c>
      <c r="S89" s="148" t="s">
        <v>97</v>
      </c>
      <c r="T89" s="142"/>
      <c r="U89" s="140"/>
      <c r="V89" s="138"/>
    </row>
    <row r="90" spans="2:22" ht="18.75" customHeight="1" x14ac:dyDescent="0.15">
      <c r="B90" s="101" t="s">
        <v>77</v>
      </c>
      <c r="C90" s="61" t="s">
        <v>6</v>
      </c>
      <c r="D90" s="161">
        <v>98</v>
      </c>
      <c r="E90" s="76">
        <v>98</v>
      </c>
      <c r="F90" s="76">
        <v>98</v>
      </c>
      <c r="G90" s="76">
        <v>98</v>
      </c>
      <c r="H90" s="76">
        <v>98</v>
      </c>
      <c r="I90" s="76">
        <v>98</v>
      </c>
      <c r="J90" s="76">
        <v>98</v>
      </c>
      <c r="K90" s="76">
        <v>98</v>
      </c>
      <c r="L90" s="76">
        <v>98</v>
      </c>
      <c r="M90" s="76">
        <v>98</v>
      </c>
      <c r="N90" s="76">
        <v>98</v>
      </c>
      <c r="O90" s="162">
        <v>98</v>
      </c>
      <c r="P90" s="77"/>
      <c r="Q90" s="91"/>
      <c r="R90" s="135"/>
      <c r="S90" s="136"/>
      <c r="T90" s="143"/>
      <c r="U90" s="141"/>
      <c r="V90" s="139"/>
    </row>
    <row r="91" spans="2:22" ht="18.75" customHeight="1" thickBot="1" x14ac:dyDescent="0.2">
      <c r="B91" s="102" t="s">
        <v>75</v>
      </c>
      <c r="C91" s="79"/>
      <c r="D91" s="161">
        <v>98</v>
      </c>
      <c r="E91" s="76">
        <v>98</v>
      </c>
      <c r="F91" s="76">
        <v>98</v>
      </c>
      <c r="G91" s="76">
        <v>98</v>
      </c>
      <c r="H91" s="76">
        <v>98</v>
      </c>
      <c r="I91" s="76">
        <v>98</v>
      </c>
      <c r="J91" s="76">
        <v>98</v>
      </c>
      <c r="K91" s="76">
        <v>98</v>
      </c>
      <c r="L91" s="76">
        <v>98</v>
      </c>
      <c r="M91" s="76">
        <v>98</v>
      </c>
      <c r="N91" s="76">
        <v>98</v>
      </c>
      <c r="O91" s="162">
        <v>98</v>
      </c>
      <c r="P91" s="75" t="s">
        <v>155</v>
      </c>
      <c r="Q91" s="91"/>
      <c r="R91" s="8"/>
      <c r="S91" s="44"/>
    </row>
    <row r="92" spans="2:22" ht="18.75" customHeight="1" x14ac:dyDescent="0.15">
      <c r="B92" s="98" t="s">
        <v>32</v>
      </c>
      <c r="C92" s="28" t="s">
        <v>7</v>
      </c>
      <c r="D92" s="163">
        <v>0</v>
      </c>
      <c r="E92" s="6">
        <v>0</v>
      </c>
      <c r="F92" s="7">
        <v>0</v>
      </c>
      <c r="G92" s="7">
        <v>124</v>
      </c>
      <c r="H92" s="7">
        <v>545</v>
      </c>
      <c r="I92" s="7">
        <v>590</v>
      </c>
      <c r="J92" s="7">
        <v>1066</v>
      </c>
      <c r="K92" s="7">
        <v>0</v>
      </c>
      <c r="L92" s="7">
        <v>0</v>
      </c>
      <c r="M92" s="7">
        <v>0</v>
      </c>
      <c r="N92" s="7">
        <v>0</v>
      </c>
      <c r="O92" s="164">
        <v>0</v>
      </c>
      <c r="P92" s="240" t="s">
        <v>146</v>
      </c>
      <c r="Q92" s="92"/>
    </row>
    <row r="93" spans="2:22" ht="18.75" customHeight="1" x14ac:dyDescent="0.15">
      <c r="B93" s="99" t="s">
        <v>33</v>
      </c>
      <c r="C93" s="29" t="s">
        <v>28</v>
      </c>
      <c r="D93" s="35">
        <v>11143</v>
      </c>
      <c r="E93" s="13">
        <v>8387</v>
      </c>
      <c r="F93" s="14">
        <v>11864</v>
      </c>
      <c r="G93" s="14">
        <v>11412</v>
      </c>
      <c r="H93" s="12">
        <v>10559</v>
      </c>
      <c r="I93" s="12">
        <v>11313</v>
      </c>
      <c r="J93" s="12">
        <v>8218</v>
      </c>
      <c r="K93" s="14">
        <v>9575</v>
      </c>
      <c r="L93" s="14">
        <v>10144</v>
      </c>
      <c r="M93" s="14">
        <v>9161</v>
      </c>
      <c r="N93" s="14">
        <v>11481</v>
      </c>
      <c r="O93" s="36">
        <v>9169</v>
      </c>
      <c r="P93" s="241"/>
      <c r="Q93" s="92"/>
    </row>
    <row r="94" spans="2:22" ht="18.75" customHeight="1" x14ac:dyDescent="0.15">
      <c r="B94" s="101" t="s">
        <v>34</v>
      </c>
      <c r="C94" s="61" t="s">
        <v>29</v>
      </c>
      <c r="D94" s="37">
        <v>6197</v>
      </c>
      <c r="E94" s="60">
        <v>8791</v>
      </c>
      <c r="F94" s="12">
        <v>6154</v>
      </c>
      <c r="G94" s="12">
        <v>5709</v>
      </c>
      <c r="H94" s="12">
        <v>6821</v>
      </c>
      <c r="I94" s="12">
        <v>7189</v>
      </c>
      <c r="J94" s="12">
        <v>7549</v>
      </c>
      <c r="K94" s="12">
        <v>8101</v>
      </c>
      <c r="L94" s="12">
        <v>7163</v>
      </c>
      <c r="M94" s="12">
        <v>8979</v>
      </c>
      <c r="N94" s="12">
        <v>6459</v>
      </c>
      <c r="O94" s="38">
        <v>7393</v>
      </c>
      <c r="P94" s="241"/>
      <c r="Q94" s="92"/>
    </row>
    <row r="95" spans="2:22" ht="18.75" customHeight="1" x14ac:dyDescent="0.15">
      <c r="B95" s="104" t="s">
        <v>54</v>
      </c>
      <c r="C95" s="81"/>
      <c r="D95" s="37">
        <v>57</v>
      </c>
      <c r="E95" s="60">
        <v>56</v>
      </c>
      <c r="F95" s="12">
        <v>56</v>
      </c>
      <c r="G95" s="12">
        <v>58</v>
      </c>
      <c r="H95" s="12">
        <v>56</v>
      </c>
      <c r="I95" s="12">
        <v>56</v>
      </c>
      <c r="J95" s="12">
        <v>58</v>
      </c>
      <c r="K95" s="12">
        <v>56</v>
      </c>
      <c r="L95" s="12">
        <v>58</v>
      </c>
      <c r="M95" s="12">
        <v>59</v>
      </c>
      <c r="N95" s="12">
        <v>60</v>
      </c>
      <c r="O95" s="38">
        <v>58</v>
      </c>
      <c r="P95" s="241"/>
      <c r="Q95" s="92"/>
    </row>
    <row r="96" spans="2:22" ht="18.75" customHeight="1" thickBot="1" x14ac:dyDescent="0.2">
      <c r="B96" s="102" t="s">
        <v>55</v>
      </c>
      <c r="C96" s="79"/>
      <c r="D96" s="66">
        <v>42.3</v>
      </c>
      <c r="E96" s="65">
        <v>42.6</v>
      </c>
      <c r="F96" s="63">
        <v>44.7</v>
      </c>
      <c r="G96" s="63">
        <v>41.3</v>
      </c>
      <c r="H96" s="63">
        <v>44.5</v>
      </c>
      <c r="I96" s="63">
        <v>47.4</v>
      </c>
      <c r="J96" s="63">
        <v>40.299999999999997</v>
      </c>
      <c r="K96" s="63">
        <v>43.8</v>
      </c>
      <c r="L96" s="63">
        <v>41.4</v>
      </c>
      <c r="M96" s="63">
        <v>42.7</v>
      </c>
      <c r="N96" s="63">
        <v>41.5</v>
      </c>
      <c r="O96" s="62">
        <v>39.700000000000003</v>
      </c>
      <c r="P96" s="75" t="s">
        <v>203</v>
      </c>
      <c r="Q96" s="91"/>
    </row>
    <row r="97" spans="2:31" ht="18.75" customHeight="1" thickBot="1" x14ac:dyDescent="0.2">
      <c r="B97" s="248" t="s">
        <v>8</v>
      </c>
      <c r="C97" s="249"/>
      <c r="D97" s="248" t="s">
        <v>9</v>
      </c>
      <c r="E97" s="250"/>
      <c r="F97" s="250"/>
      <c r="G97" s="250"/>
      <c r="H97" s="250"/>
      <c r="I97" s="250"/>
      <c r="J97" s="250"/>
      <c r="K97" s="250"/>
      <c r="L97" s="250"/>
      <c r="M97" s="250"/>
      <c r="N97" s="250"/>
      <c r="O97" s="249"/>
      <c r="P97" s="59" t="s">
        <v>43</v>
      </c>
      <c r="Q97" s="93"/>
    </row>
    <row r="98" spans="2:31" ht="18.75" customHeight="1" x14ac:dyDescent="0.15">
      <c r="B98" s="98" t="s">
        <v>35</v>
      </c>
      <c r="C98" s="105" t="s">
        <v>57</v>
      </c>
      <c r="D98" s="128">
        <f>ROUNDDOWN(D88*$P$98*(1.85-D90/100),2)</f>
        <v>0</v>
      </c>
      <c r="E98" s="115">
        <f t="shared" ref="E98:O98" si="33">ROUNDDOWN(E88*$P$98*(1.85-E90/100),2)</f>
        <v>0</v>
      </c>
      <c r="F98" s="115">
        <f t="shared" si="33"/>
        <v>0</v>
      </c>
      <c r="G98" s="115">
        <f t="shared" si="33"/>
        <v>0</v>
      </c>
      <c r="H98" s="115">
        <f t="shared" si="33"/>
        <v>0</v>
      </c>
      <c r="I98" s="115">
        <f t="shared" si="33"/>
        <v>0</v>
      </c>
      <c r="J98" s="115">
        <f t="shared" si="33"/>
        <v>0</v>
      </c>
      <c r="K98" s="115">
        <f t="shared" si="33"/>
        <v>0</v>
      </c>
      <c r="L98" s="115">
        <f t="shared" si="33"/>
        <v>0</v>
      </c>
      <c r="M98" s="115">
        <f t="shared" si="33"/>
        <v>0</v>
      </c>
      <c r="N98" s="115">
        <f t="shared" si="33"/>
        <v>0</v>
      </c>
      <c r="O98" s="129">
        <f t="shared" si="33"/>
        <v>0</v>
      </c>
      <c r="P98" s="132"/>
      <c r="Q98" s="265"/>
    </row>
    <row r="99" spans="2:31" ht="18.75" customHeight="1" x14ac:dyDescent="0.15">
      <c r="B99" s="101" t="s">
        <v>36</v>
      </c>
      <c r="C99" s="34" t="s">
        <v>30</v>
      </c>
      <c r="D99" s="116">
        <f>D92*$P$99</f>
        <v>0</v>
      </c>
      <c r="E99" s="118">
        <f t="shared" ref="E99:O99" si="34">E92*$P$99</f>
        <v>0</v>
      </c>
      <c r="F99" s="118">
        <f t="shared" si="34"/>
        <v>0</v>
      </c>
      <c r="G99" s="118">
        <f t="shared" si="34"/>
        <v>0</v>
      </c>
      <c r="H99" s="118">
        <f t="shared" si="34"/>
        <v>0</v>
      </c>
      <c r="I99" s="118">
        <f t="shared" si="34"/>
        <v>0</v>
      </c>
      <c r="J99" s="118">
        <f t="shared" si="34"/>
        <v>0</v>
      </c>
      <c r="K99" s="118">
        <f t="shared" si="34"/>
        <v>0</v>
      </c>
      <c r="L99" s="118">
        <f t="shared" si="34"/>
        <v>0</v>
      </c>
      <c r="M99" s="118">
        <f t="shared" si="34"/>
        <v>0</v>
      </c>
      <c r="N99" s="118">
        <f t="shared" si="34"/>
        <v>0</v>
      </c>
      <c r="O99" s="119">
        <f t="shared" si="34"/>
        <v>0</v>
      </c>
      <c r="P99" s="133"/>
      <c r="Q99" s="266"/>
    </row>
    <row r="100" spans="2:31" ht="18.75" customHeight="1" x14ac:dyDescent="0.15">
      <c r="B100" s="101" t="s">
        <v>46</v>
      </c>
      <c r="C100" s="34" t="s">
        <v>31</v>
      </c>
      <c r="D100" s="120"/>
      <c r="E100" s="122"/>
      <c r="F100" s="122"/>
      <c r="G100" s="118">
        <f t="shared" ref="G100:I100" si="35">G93*$P$100</f>
        <v>0</v>
      </c>
      <c r="H100" s="118">
        <f t="shared" si="35"/>
        <v>0</v>
      </c>
      <c r="I100" s="118">
        <f t="shared" si="35"/>
        <v>0</v>
      </c>
      <c r="J100" s="122"/>
      <c r="K100" s="122"/>
      <c r="L100" s="122"/>
      <c r="M100" s="122"/>
      <c r="N100" s="122"/>
      <c r="O100" s="123"/>
      <c r="P100" s="133"/>
      <c r="Q100" s="266"/>
    </row>
    <row r="101" spans="2:31" ht="18.75" customHeight="1" x14ac:dyDescent="0.15">
      <c r="B101" s="101" t="s">
        <v>47</v>
      </c>
      <c r="C101" s="34" t="s">
        <v>48</v>
      </c>
      <c r="D101" s="116">
        <f>D93*$P$101</f>
        <v>0</v>
      </c>
      <c r="E101" s="117">
        <f t="shared" ref="E101:O101" si="36">E93*$P$101</f>
        <v>0</v>
      </c>
      <c r="F101" s="118">
        <f t="shared" si="36"/>
        <v>0</v>
      </c>
      <c r="G101" s="122"/>
      <c r="H101" s="122"/>
      <c r="I101" s="122"/>
      <c r="J101" s="118">
        <f t="shared" si="36"/>
        <v>0</v>
      </c>
      <c r="K101" s="118">
        <f t="shared" si="36"/>
        <v>0</v>
      </c>
      <c r="L101" s="118">
        <f t="shared" si="36"/>
        <v>0</v>
      </c>
      <c r="M101" s="118">
        <f t="shared" si="36"/>
        <v>0</v>
      </c>
      <c r="N101" s="118">
        <f t="shared" si="36"/>
        <v>0</v>
      </c>
      <c r="O101" s="119">
        <f t="shared" si="36"/>
        <v>0</v>
      </c>
      <c r="P101" s="133"/>
      <c r="Q101" s="266"/>
    </row>
    <row r="102" spans="2:31" ht="18.75" customHeight="1" x14ac:dyDescent="0.15">
      <c r="B102" s="101" t="s">
        <v>37</v>
      </c>
      <c r="C102" s="34" t="s">
        <v>49</v>
      </c>
      <c r="D102" s="116">
        <f>D94*$P$102</f>
        <v>0</v>
      </c>
      <c r="E102" s="118">
        <f t="shared" ref="E102:O102" si="37">E94*$P$102</f>
        <v>0</v>
      </c>
      <c r="F102" s="118">
        <f t="shared" si="37"/>
        <v>0</v>
      </c>
      <c r="G102" s="118">
        <f t="shared" si="37"/>
        <v>0</v>
      </c>
      <c r="H102" s="118">
        <f t="shared" si="37"/>
        <v>0</v>
      </c>
      <c r="I102" s="118">
        <f t="shared" si="37"/>
        <v>0</v>
      </c>
      <c r="J102" s="118">
        <f t="shared" si="37"/>
        <v>0</v>
      </c>
      <c r="K102" s="118">
        <f t="shared" si="37"/>
        <v>0</v>
      </c>
      <c r="L102" s="118">
        <f t="shared" si="37"/>
        <v>0</v>
      </c>
      <c r="M102" s="118">
        <f t="shared" si="37"/>
        <v>0</v>
      </c>
      <c r="N102" s="118">
        <f t="shared" si="37"/>
        <v>0</v>
      </c>
      <c r="O102" s="119">
        <f t="shared" si="37"/>
        <v>0</v>
      </c>
      <c r="P102" s="193"/>
      <c r="Q102" s="266"/>
      <c r="T102" s="16"/>
      <c r="U102" s="16"/>
      <c r="V102" s="157" t="str">
        <f>V84</f>
        <v>茂庭第一配水所</v>
      </c>
    </row>
    <row r="103" spans="2:31" ht="18.75" customHeight="1" thickBot="1" x14ac:dyDescent="0.2">
      <c r="B103" s="101" t="s">
        <v>133</v>
      </c>
      <c r="C103" s="197" t="s">
        <v>113</v>
      </c>
      <c r="D103" s="198">
        <f>D88*$P103</f>
        <v>0</v>
      </c>
      <c r="E103" s="199">
        <f t="shared" ref="E103:O103" si="38">E88*$P103</f>
        <v>0</v>
      </c>
      <c r="F103" s="200">
        <f t="shared" si="38"/>
        <v>0</v>
      </c>
      <c r="G103" s="200">
        <f t="shared" si="38"/>
        <v>0</v>
      </c>
      <c r="H103" s="200">
        <f t="shared" si="38"/>
        <v>0</v>
      </c>
      <c r="I103" s="200">
        <f t="shared" si="38"/>
        <v>0</v>
      </c>
      <c r="J103" s="200">
        <f t="shared" si="38"/>
        <v>0</v>
      </c>
      <c r="K103" s="200">
        <f t="shared" si="38"/>
        <v>0</v>
      </c>
      <c r="L103" s="200">
        <f t="shared" si="38"/>
        <v>0</v>
      </c>
      <c r="M103" s="200">
        <f t="shared" si="38"/>
        <v>0</v>
      </c>
      <c r="N103" s="200">
        <f t="shared" si="38"/>
        <v>0</v>
      </c>
      <c r="O103" s="202">
        <f t="shared" si="38"/>
        <v>0</v>
      </c>
      <c r="P103" s="193"/>
      <c r="Q103" s="264"/>
      <c r="T103" s="16"/>
      <c r="U103" s="16"/>
      <c r="V103" s="157"/>
      <c r="W103" s="16"/>
      <c r="X103" s="16"/>
      <c r="Y103" s="16"/>
      <c r="Z103" s="16"/>
      <c r="AA103" s="16"/>
      <c r="AB103" s="16"/>
      <c r="AC103" s="16"/>
      <c r="AD103" s="16"/>
      <c r="AE103" s="16"/>
    </row>
    <row r="104" spans="2:31" ht="18.75" customHeight="1" thickBot="1" x14ac:dyDescent="0.2">
      <c r="B104" s="189" t="s">
        <v>38</v>
      </c>
      <c r="C104" s="190" t="s">
        <v>114</v>
      </c>
      <c r="D104" s="194">
        <f>INT(SUM(D98:D102)-D103)</f>
        <v>0</v>
      </c>
      <c r="E104" s="194">
        <f t="shared" ref="E104" si="39">INT(SUM(E98:E102)-E103)</f>
        <v>0</v>
      </c>
      <c r="F104" s="195">
        <f t="shared" ref="F104" si="40">INT(SUM(F98:F102)-F103)</f>
        <v>0</v>
      </c>
      <c r="G104" s="195">
        <f t="shared" ref="G104" si="41">INT(SUM(G98:G102)-G103)</f>
        <v>0</v>
      </c>
      <c r="H104" s="195">
        <f t="shared" ref="H104" si="42">INT(SUM(H98:H102)-H103)</f>
        <v>0</v>
      </c>
      <c r="I104" s="195">
        <f t="shared" ref="I104" si="43">INT(SUM(I98:I102)-I103)</f>
        <v>0</v>
      </c>
      <c r="J104" s="195">
        <f t="shared" ref="J104" si="44">INT(SUM(J98:J102)-J103)</f>
        <v>0</v>
      </c>
      <c r="K104" s="195">
        <f t="shared" ref="K104" si="45">INT(SUM(K98:K102)-K103)</f>
        <v>0</v>
      </c>
      <c r="L104" s="195">
        <f>INT(SUM(L98:L102)-L103)</f>
        <v>0</v>
      </c>
      <c r="M104" s="195">
        <f t="shared" ref="M104" si="46">INT(SUM(M98:M102)-M103)</f>
        <v>0</v>
      </c>
      <c r="N104" s="195">
        <f>INT(SUM(N98:N102)-N103)</f>
        <v>0</v>
      </c>
      <c r="O104" s="195">
        <f>INT(SUM(O98:O102)-O103)</f>
        <v>0</v>
      </c>
      <c r="P104" s="108">
        <f>SUM(D104:O104)</f>
        <v>0</v>
      </c>
      <c r="Q104" s="94"/>
      <c r="R104" s="244" t="s">
        <v>78</v>
      </c>
      <c r="S104" s="245"/>
      <c r="T104" s="245"/>
      <c r="U104" s="245"/>
      <c r="V104" s="246"/>
      <c r="W104" s="16"/>
      <c r="X104" s="16"/>
      <c r="Y104" s="16"/>
      <c r="Z104" s="16"/>
      <c r="AA104" s="16"/>
      <c r="AB104" s="16"/>
      <c r="AC104" s="16"/>
      <c r="AD104" s="16"/>
      <c r="AE104" s="16"/>
    </row>
    <row r="105" spans="2:31" s="20" customFormat="1" ht="17.25" customHeight="1" x14ac:dyDescent="0.15">
      <c r="B105" s="23"/>
      <c r="C105" s="107" t="s">
        <v>44</v>
      </c>
      <c r="D105" s="23"/>
      <c r="E105" s="23"/>
      <c r="F105" s="23"/>
      <c r="G105" s="23"/>
      <c r="H105" s="23"/>
      <c r="I105" s="23"/>
      <c r="J105" s="23"/>
      <c r="K105" s="23"/>
      <c r="L105" s="23"/>
      <c r="M105" s="23"/>
      <c r="N105" s="23"/>
      <c r="O105" s="41" t="s">
        <v>58</v>
      </c>
      <c r="P105" s="109">
        <f>SUM(D104:I104)</f>
        <v>0</v>
      </c>
      <c r="Q105" s="68"/>
      <c r="R105" s="152">
        <f>P104*2+P105</f>
        <v>0</v>
      </c>
      <c r="S105" s="153" t="s">
        <v>98</v>
      </c>
      <c r="T105" s="156" t="s">
        <v>99</v>
      </c>
      <c r="U105" s="154"/>
      <c r="V105" s="155"/>
    </row>
    <row r="106" spans="2:31" ht="18" customHeight="1" x14ac:dyDescent="0.15">
      <c r="B106" s="43" t="str">
        <f>$B$4</f>
        <v>仙台市水道局　湯元送水ポンプ場外１２施設 電力需給</v>
      </c>
      <c r="D106" s="44"/>
      <c r="E106" s="44"/>
      <c r="H106" s="257">
        <f>$H$4</f>
        <v>44287</v>
      </c>
      <c r="I106" s="257"/>
      <c r="J106" s="45" t="s">
        <v>0</v>
      </c>
      <c r="K106" s="258">
        <f>$K$4</f>
        <v>45199</v>
      </c>
      <c r="L106" s="258"/>
      <c r="M106" s="46" t="str">
        <f>$M$4</f>
        <v>２年６ヶ月</v>
      </c>
      <c r="N106" s="46"/>
      <c r="P106" s="82" t="s">
        <v>120</v>
      </c>
      <c r="Q106" s="87"/>
    </row>
    <row r="107" spans="2:31" s="20" customFormat="1" ht="12" customHeight="1" x14ac:dyDescent="0.15">
      <c r="B107" s="243" t="s">
        <v>81</v>
      </c>
      <c r="C107" s="243"/>
      <c r="D107" s="243"/>
      <c r="E107" s="243"/>
      <c r="F107" s="243"/>
      <c r="G107" s="243"/>
      <c r="H107" s="243"/>
      <c r="I107" s="243"/>
      <c r="J107" s="243"/>
      <c r="K107" s="243"/>
      <c r="L107" s="243"/>
      <c r="M107" s="243"/>
      <c r="N107" s="243"/>
      <c r="O107" s="243"/>
      <c r="P107" s="243"/>
      <c r="Q107" s="159"/>
      <c r="R107" s="19"/>
    </row>
    <row r="108" spans="2:31" s="20" customFormat="1" ht="12" customHeight="1" x14ac:dyDescent="0.15">
      <c r="B108" s="243"/>
      <c r="C108" s="243"/>
      <c r="D108" s="243"/>
      <c r="E108" s="243"/>
      <c r="F108" s="243"/>
      <c r="G108" s="243"/>
      <c r="H108" s="243"/>
      <c r="I108" s="243"/>
      <c r="J108" s="243"/>
      <c r="K108" s="243"/>
      <c r="L108" s="243"/>
      <c r="M108" s="243"/>
      <c r="N108" s="243"/>
      <c r="O108" s="243"/>
      <c r="P108" s="243"/>
      <c r="Q108" s="159"/>
      <c r="R108" s="19"/>
    </row>
    <row r="109" spans="2:31" s="20" customFormat="1" ht="18.75" customHeight="1" thickBot="1" x14ac:dyDescent="0.2">
      <c r="B109" s="160">
        <v>5</v>
      </c>
      <c r="C109" s="106"/>
      <c r="D109" s="23"/>
      <c r="E109" s="23"/>
      <c r="F109" s="23"/>
      <c r="G109" s="23"/>
      <c r="H109" s="23"/>
      <c r="I109" s="23"/>
      <c r="J109" s="23"/>
      <c r="K109" s="23"/>
      <c r="L109" s="23"/>
      <c r="M109" s="23"/>
      <c r="N109" s="23"/>
      <c r="O109" s="41"/>
      <c r="P109" s="68"/>
      <c r="Q109" s="68"/>
      <c r="R109" s="19"/>
    </row>
    <row r="110" spans="2:31" s="20" customFormat="1" ht="21" customHeight="1" x14ac:dyDescent="0.15">
      <c r="B110" s="259" t="s">
        <v>86</v>
      </c>
      <c r="C110" s="64" t="s">
        <v>156</v>
      </c>
      <c r="D110" s="49"/>
      <c r="E110" s="49"/>
      <c r="F110" s="49"/>
      <c r="G110" s="53"/>
      <c r="H110" s="54" t="s">
        <v>51</v>
      </c>
      <c r="I110" s="261">
        <v>72</v>
      </c>
      <c r="J110" s="261"/>
      <c r="K110" s="233" t="s">
        <v>53</v>
      </c>
      <c r="L110" s="233"/>
      <c r="M110" s="55" t="s">
        <v>135</v>
      </c>
      <c r="N110" s="49"/>
      <c r="O110" s="54" t="s">
        <v>127</v>
      </c>
      <c r="P110" s="212" t="s">
        <v>142</v>
      </c>
      <c r="Q110" s="85"/>
      <c r="R110" s="19"/>
    </row>
    <row r="111" spans="2:31" s="20" customFormat="1" ht="27.75" customHeight="1" thickBot="1" x14ac:dyDescent="0.2">
      <c r="B111" s="260"/>
      <c r="C111" s="58"/>
      <c r="D111" s="67"/>
      <c r="E111" s="50"/>
      <c r="F111" s="50"/>
      <c r="G111" s="56"/>
      <c r="H111" s="51" t="s">
        <v>50</v>
      </c>
      <c r="I111" s="234">
        <v>150</v>
      </c>
      <c r="J111" s="234"/>
      <c r="K111" s="235" t="s">
        <v>52</v>
      </c>
      <c r="L111" s="235"/>
      <c r="M111" s="167">
        <v>150</v>
      </c>
      <c r="N111" s="50"/>
      <c r="O111" s="50"/>
      <c r="P111" s="52"/>
      <c r="Q111" s="48"/>
      <c r="R111" s="19"/>
      <c r="V111" s="149" t="str">
        <f>B110</f>
        <v>錦ケ丘配水所</v>
      </c>
    </row>
    <row r="112" spans="2:31" ht="18.75" customHeight="1" x14ac:dyDescent="0.15">
      <c r="B112" s="242" t="s">
        <v>1</v>
      </c>
      <c r="C112" s="242" t="s">
        <v>2</v>
      </c>
      <c r="D112" s="227" t="s">
        <v>14</v>
      </c>
      <c r="E112" s="228"/>
      <c r="F112" s="228"/>
      <c r="G112" s="228"/>
      <c r="H112" s="228"/>
      <c r="I112" s="228"/>
      <c r="J112" s="229" t="s">
        <v>128</v>
      </c>
      <c r="K112" s="228"/>
      <c r="L112" s="228"/>
      <c r="M112" s="229" t="s">
        <v>129</v>
      </c>
      <c r="N112" s="228"/>
      <c r="O112" s="236"/>
      <c r="P112" s="242" t="s">
        <v>27</v>
      </c>
      <c r="Q112" s="88"/>
      <c r="R112" s="244" t="s">
        <v>78</v>
      </c>
      <c r="S112" s="245"/>
      <c r="T112" s="245"/>
      <c r="U112" s="245"/>
      <c r="V112" s="246"/>
    </row>
    <row r="113" spans="2:22" ht="18.75" customHeight="1" thickBot="1" x14ac:dyDescent="0.2">
      <c r="B113" s="247"/>
      <c r="C113" s="247"/>
      <c r="D113" s="31" t="s">
        <v>15</v>
      </c>
      <c r="E113" s="31" t="s">
        <v>16</v>
      </c>
      <c r="F113" s="31" t="s">
        <v>17</v>
      </c>
      <c r="G113" s="30" t="s">
        <v>18</v>
      </c>
      <c r="H113" s="30" t="s">
        <v>19</v>
      </c>
      <c r="I113" s="30" t="s">
        <v>20</v>
      </c>
      <c r="J113" s="31" t="s">
        <v>21</v>
      </c>
      <c r="K113" s="31" t="s">
        <v>22</v>
      </c>
      <c r="L113" s="31" t="s">
        <v>23</v>
      </c>
      <c r="M113" s="33" t="s">
        <v>24</v>
      </c>
      <c r="N113" s="33" t="s">
        <v>25</v>
      </c>
      <c r="O113" s="33" t="s">
        <v>26</v>
      </c>
      <c r="P113" s="239"/>
      <c r="Q113" s="27"/>
      <c r="R113" s="144" t="s">
        <v>79</v>
      </c>
      <c r="S113" s="147" t="s">
        <v>80</v>
      </c>
      <c r="T113" s="151"/>
      <c r="U113" s="150"/>
      <c r="V113" s="137"/>
    </row>
    <row r="114" spans="2:22" ht="18.75" customHeight="1" x14ac:dyDescent="0.15">
      <c r="B114" s="98" t="s">
        <v>39</v>
      </c>
      <c r="C114" s="28" t="s">
        <v>4</v>
      </c>
      <c r="D114" s="6">
        <v>22904</v>
      </c>
      <c r="E114" s="6">
        <v>22740</v>
      </c>
      <c r="F114" s="6">
        <v>23106</v>
      </c>
      <c r="G114" s="6">
        <v>22005</v>
      </c>
      <c r="H114" s="6">
        <v>22761</v>
      </c>
      <c r="I114" s="6">
        <v>23758</v>
      </c>
      <c r="J114" s="6">
        <v>20448</v>
      </c>
      <c r="K114" s="6">
        <v>20782</v>
      </c>
      <c r="L114" s="6">
        <v>20426</v>
      </c>
      <c r="M114" s="6">
        <v>21680</v>
      </c>
      <c r="N114" s="6">
        <v>22419</v>
      </c>
      <c r="O114" s="6">
        <v>21528</v>
      </c>
      <c r="P114" s="32" t="s">
        <v>157</v>
      </c>
      <c r="Q114" s="89"/>
      <c r="R114" s="145">
        <f>SUM(D114:O114)</f>
        <v>264557</v>
      </c>
      <c r="S114" s="148" t="s">
        <v>68</v>
      </c>
      <c r="T114" s="142"/>
      <c r="U114" s="140"/>
      <c r="V114" s="138"/>
    </row>
    <row r="115" spans="2:22" ht="18.75" customHeight="1" x14ac:dyDescent="0.15">
      <c r="B115" s="99" t="s">
        <v>72</v>
      </c>
      <c r="C115" s="29" t="s">
        <v>5</v>
      </c>
      <c r="D115" s="9">
        <v>72</v>
      </c>
      <c r="E115" s="9">
        <v>72</v>
      </c>
      <c r="F115" s="10">
        <v>72</v>
      </c>
      <c r="G115" s="10">
        <v>72</v>
      </c>
      <c r="H115" s="10">
        <v>72</v>
      </c>
      <c r="I115" s="10">
        <v>72</v>
      </c>
      <c r="J115" s="10">
        <v>72</v>
      </c>
      <c r="K115" s="10">
        <v>72</v>
      </c>
      <c r="L115" s="10">
        <v>72</v>
      </c>
      <c r="M115" s="10">
        <v>72</v>
      </c>
      <c r="N115" s="10">
        <v>72</v>
      </c>
      <c r="O115" s="10">
        <v>72</v>
      </c>
      <c r="P115" s="57"/>
      <c r="Q115" s="89"/>
      <c r="R115" s="146">
        <f>SUM(D114:I114)</f>
        <v>137274</v>
      </c>
      <c r="S115" s="148" t="s">
        <v>69</v>
      </c>
      <c r="T115" s="142"/>
      <c r="U115" s="140"/>
      <c r="V115" s="138"/>
    </row>
    <row r="116" spans="2:22" ht="18.75" customHeight="1" x14ac:dyDescent="0.15">
      <c r="B116" s="100" t="s">
        <v>76</v>
      </c>
      <c r="C116" s="78"/>
      <c r="D116" s="161">
        <v>68</v>
      </c>
      <c r="E116" s="76">
        <v>68</v>
      </c>
      <c r="F116" s="76">
        <v>68</v>
      </c>
      <c r="G116" s="76">
        <v>68</v>
      </c>
      <c r="H116" s="76">
        <v>68</v>
      </c>
      <c r="I116" s="76">
        <v>70</v>
      </c>
      <c r="J116" s="76">
        <v>72</v>
      </c>
      <c r="K116" s="76">
        <v>72</v>
      </c>
      <c r="L116" s="76">
        <v>72</v>
      </c>
      <c r="M116" s="76">
        <v>72</v>
      </c>
      <c r="N116" s="76">
        <v>70</v>
      </c>
      <c r="O116" s="162">
        <v>68</v>
      </c>
      <c r="P116" s="57" t="s">
        <v>158</v>
      </c>
      <c r="Q116" s="89"/>
      <c r="R116" s="145">
        <f>R114*2+R115</f>
        <v>666388</v>
      </c>
      <c r="S116" s="148" t="s">
        <v>97</v>
      </c>
      <c r="T116" s="142"/>
      <c r="U116" s="140"/>
      <c r="V116" s="138"/>
    </row>
    <row r="117" spans="2:22" ht="18.75" customHeight="1" x14ac:dyDescent="0.15">
      <c r="B117" s="101" t="s">
        <v>74</v>
      </c>
      <c r="C117" s="61" t="s">
        <v>6</v>
      </c>
      <c r="D117" s="161">
        <v>99</v>
      </c>
      <c r="E117" s="76">
        <v>99</v>
      </c>
      <c r="F117" s="76">
        <v>99</v>
      </c>
      <c r="G117" s="76">
        <v>99</v>
      </c>
      <c r="H117" s="76">
        <v>99</v>
      </c>
      <c r="I117" s="76">
        <v>99</v>
      </c>
      <c r="J117" s="76">
        <v>99</v>
      </c>
      <c r="K117" s="76">
        <v>99</v>
      </c>
      <c r="L117" s="76">
        <v>99</v>
      </c>
      <c r="M117" s="76">
        <v>99</v>
      </c>
      <c r="N117" s="76">
        <v>99</v>
      </c>
      <c r="O117" s="162">
        <v>99</v>
      </c>
      <c r="P117" s="77"/>
      <c r="Q117" s="91"/>
      <c r="R117" s="135"/>
      <c r="S117" s="136"/>
      <c r="T117" s="143"/>
      <c r="U117" s="141"/>
      <c r="V117" s="139"/>
    </row>
    <row r="118" spans="2:22" ht="18.75" customHeight="1" thickBot="1" x14ac:dyDescent="0.2">
      <c r="B118" s="102" t="s">
        <v>75</v>
      </c>
      <c r="C118" s="79"/>
      <c r="D118" s="161">
        <v>99</v>
      </c>
      <c r="E118" s="76">
        <v>99</v>
      </c>
      <c r="F118" s="76">
        <v>99</v>
      </c>
      <c r="G118" s="76">
        <v>99</v>
      </c>
      <c r="H118" s="76">
        <v>99</v>
      </c>
      <c r="I118" s="76">
        <v>99</v>
      </c>
      <c r="J118" s="76">
        <v>99</v>
      </c>
      <c r="K118" s="76">
        <v>99</v>
      </c>
      <c r="L118" s="76">
        <v>99</v>
      </c>
      <c r="M118" s="76">
        <v>99</v>
      </c>
      <c r="N118" s="76">
        <v>99</v>
      </c>
      <c r="O118" s="162">
        <v>99</v>
      </c>
      <c r="P118" s="75" t="s">
        <v>159</v>
      </c>
      <c r="Q118" s="91"/>
      <c r="R118" s="8"/>
      <c r="S118" s="44"/>
      <c r="V118" s="131"/>
    </row>
    <row r="119" spans="2:22" ht="18.75" customHeight="1" x14ac:dyDescent="0.15">
      <c r="B119" s="98" t="s">
        <v>32</v>
      </c>
      <c r="C119" s="28" t="s">
        <v>7</v>
      </c>
      <c r="D119" s="163">
        <v>0</v>
      </c>
      <c r="E119" s="6">
        <v>0</v>
      </c>
      <c r="F119" s="7">
        <v>0</v>
      </c>
      <c r="G119" s="7">
        <v>321</v>
      </c>
      <c r="H119" s="7">
        <v>1606</v>
      </c>
      <c r="I119" s="7">
        <v>1809</v>
      </c>
      <c r="J119" s="7">
        <v>707</v>
      </c>
      <c r="K119" s="7">
        <v>0</v>
      </c>
      <c r="L119" s="7">
        <v>0</v>
      </c>
      <c r="M119" s="7">
        <v>0</v>
      </c>
      <c r="N119" s="7">
        <v>0</v>
      </c>
      <c r="O119" s="164">
        <v>0</v>
      </c>
      <c r="P119" s="240" t="s">
        <v>146</v>
      </c>
      <c r="Q119" s="92"/>
    </row>
    <row r="120" spans="2:22" ht="18.75" customHeight="1" x14ac:dyDescent="0.15">
      <c r="B120" s="99" t="s">
        <v>33</v>
      </c>
      <c r="C120" s="29" t="s">
        <v>28</v>
      </c>
      <c r="D120" s="35">
        <v>11271</v>
      </c>
      <c r="E120" s="13">
        <v>9074</v>
      </c>
      <c r="F120" s="14">
        <v>12262</v>
      </c>
      <c r="G120" s="14">
        <v>11651</v>
      </c>
      <c r="H120" s="12">
        <v>9757</v>
      </c>
      <c r="I120" s="12">
        <v>10262</v>
      </c>
      <c r="J120" s="12">
        <v>8935</v>
      </c>
      <c r="K120" s="14">
        <v>9790</v>
      </c>
      <c r="L120" s="14">
        <v>10482</v>
      </c>
      <c r="M120" s="14">
        <v>8431</v>
      </c>
      <c r="N120" s="14">
        <v>11414</v>
      </c>
      <c r="O120" s="36">
        <v>10438</v>
      </c>
      <c r="P120" s="241"/>
      <c r="Q120" s="92"/>
    </row>
    <row r="121" spans="2:22" ht="18.75" customHeight="1" x14ac:dyDescent="0.15">
      <c r="B121" s="101" t="s">
        <v>34</v>
      </c>
      <c r="C121" s="61" t="s">
        <v>29</v>
      </c>
      <c r="D121" s="37">
        <v>11633</v>
      </c>
      <c r="E121" s="60">
        <v>13666</v>
      </c>
      <c r="F121" s="12">
        <v>10844</v>
      </c>
      <c r="G121" s="12">
        <v>10033</v>
      </c>
      <c r="H121" s="12">
        <v>11398</v>
      </c>
      <c r="I121" s="12">
        <v>11687</v>
      </c>
      <c r="J121" s="12">
        <v>10806</v>
      </c>
      <c r="K121" s="12">
        <v>10992</v>
      </c>
      <c r="L121" s="12">
        <v>9944</v>
      </c>
      <c r="M121" s="12">
        <v>13249</v>
      </c>
      <c r="N121" s="12">
        <v>11005</v>
      </c>
      <c r="O121" s="38">
        <v>11090</v>
      </c>
      <c r="P121" s="241"/>
      <c r="Q121" s="92"/>
    </row>
    <row r="122" spans="2:22" ht="18.75" customHeight="1" x14ac:dyDescent="0.15">
      <c r="B122" s="104" t="s">
        <v>54</v>
      </c>
      <c r="C122" s="81"/>
      <c r="D122" s="37">
        <v>67</v>
      </c>
      <c r="E122" s="60">
        <v>68</v>
      </c>
      <c r="F122" s="12">
        <v>66</v>
      </c>
      <c r="G122" s="12">
        <v>66</v>
      </c>
      <c r="H122" s="12">
        <v>67</v>
      </c>
      <c r="I122" s="12">
        <v>70</v>
      </c>
      <c r="J122" s="12">
        <v>68</v>
      </c>
      <c r="K122" s="12">
        <v>66</v>
      </c>
      <c r="L122" s="12">
        <v>65</v>
      </c>
      <c r="M122" s="12">
        <v>66</v>
      </c>
      <c r="N122" s="12">
        <v>66</v>
      </c>
      <c r="O122" s="38">
        <v>67</v>
      </c>
      <c r="P122" s="241"/>
      <c r="Q122" s="92"/>
    </row>
    <row r="123" spans="2:22" ht="18.75" customHeight="1" thickBot="1" x14ac:dyDescent="0.2">
      <c r="B123" s="102" t="s">
        <v>55</v>
      </c>
      <c r="C123" s="79"/>
      <c r="D123" s="66">
        <v>47.5</v>
      </c>
      <c r="E123" s="65">
        <v>46.4</v>
      </c>
      <c r="F123" s="63">
        <v>48.6</v>
      </c>
      <c r="G123" s="63">
        <v>46.3</v>
      </c>
      <c r="H123" s="63">
        <v>47.2</v>
      </c>
      <c r="I123" s="63">
        <v>47.1</v>
      </c>
      <c r="J123" s="63">
        <v>41.8</v>
      </c>
      <c r="K123" s="63">
        <v>43.7</v>
      </c>
      <c r="L123" s="63">
        <v>43.6</v>
      </c>
      <c r="M123" s="63">
        <v>45.6</v>
      </c>
      <c r="N123" s="63">
        <v>47.2</v>
      </c>
      <c r="O123" s="62">
        <v>44.6</v>
      </c>
      <c r="P123" s="75" t="s">
        <v>204</v>
      </c>
      <c r="Q123" s="91"/>
    </row>
    <row r="124" spans="2:22" ht="18.75" customHeight="1" thickBot="1" x14ac:dyDescent="0.2">
      <c r="B124" s="248" t="s">
        <v>8</v>
      </c>
      <c r="C124" s="249"/>
      <c r="D124" s="248" t="s">
        <v>9</v>
      </c>
      <c r="E124" s="250"/>
      <c r="F124" s="250"/>
      <c r="G124" s="250"/>
      <c r="H124" s="250"/>
      <c r="I124" s="250"/>
      <c r="J124" s="250"/>
      <c r="K124" s="250"/>
      <c r="L124" s="250"/>
      <c r="M124" s="250"/>
      <c r="N124" s="250"/>
      <c r="O124" s="249"/>
      <c r="P124" s="59" t="s">
        <v>43</v>
      </c>
      <c r="Q124" s="93"/>
    </row>
    <row r="125" spans="2:22" ht="18.75" customHeight="1" x14ac:dyDescent="0.15">
      <c r="B125" s="98" t="s">
        <v>35</v>
      </c>
      <c r="C125" s="105" t="s">
        <v>45</v>
      </c>
      <c r="D125" s="128">
        <f>ROUNDDOWN(D115*$P$125*(1.85-D117/100),2)</f>
        <v>0</v>
      </c>
      <c r="E125" s="115">
        <f t="shared" ref="E125:O125" si="47">ROUNDDOWN(E115*$P$125*(1.85-E117/100),2)</f>
        <v>0</v>
      </c>
      <c r="F125" s="115">
        <f t="shared" si="47"/>
        <v>0</v>
      </c>
      <c r="G125" s="115">
        <f t="shared" si="47"/>
        <v>0</v>
      </c>
      <c r="H125" s="115">
        <f t="shared" si="47"/>
        <v>0</v>
      </c>
      <c r="I125" s="115">
        <f t="shared" si="47"/>
        <v>0</v>
      </c>
      <c r="J125" s="115">
        <f t="shared" si="47"/>
        <v>0</v>
      </c>
      <c r="K125" s="115">
        <f t="shared" si="47"/>
        <v>0</v>
      </c>
      <c r="L125" s="115">
        <f t="shared" si="47"/>
        <v>0</v>
      </c>
      <c r="M125" s="115">
        <f t="shared" si="47"/>
        <v>0</v>
      </c>
      <c r="N125" s="115">
        <f t="shared" si="47"/>
        <v>0</v>
      </c>
      <c r="O125" s="129">
        <f t="shared" si="47"/>
        <v>0</v>
      </c>
      <c r="P125" s="132"/>
      <c r="Q125" s="265"/>
    </row>
    <row r="126" spans="2:22" ht="18.75" customHeight="1" x14ac:dyDescent="0.15">
      <c r="B126" s="101" t="s">
        <v>36</v>
      </c>
      <c r="C126" s="34" t="s">
        <v>30</v>
      </c>
      <c r="D126" s="116">
        <f>D119*$P$126</f>
        <v>0</v>
      </c>
      <c r="E126" s="118">
        <f t="shared" ref="E126:O126" si="48">E119*$P$126</f>
        <v>0</v>
      </c>
      <c r="F126" s="118">
        <f t="shared" si="48"/>
        <v>0</v>
      </c>
      <c r="G126" s="118">
        <f t="shared" si="48"/>
        <v>0</v>
      </c>
      <c r="H126" s="118">
        <f t="shared" si="48"/>
        <v>0</v>
      </c>
      <c r="I126" s="118">
        <f t="shared" si="48"/>
        <v>0</v>
      </c>
      <c r="J126" s="118">
        <f t="shared" si="48"/>
        <v>0</v>
      </c>
      <c r="K126" s="118">
        <f t="shared" si="48"/>
        <v>0</v>
      </c>
      <c r="L126" s="118">
        <f t="shared" si="48"/>
        <v>0</v>
      </c>
      <c r="M126" s="118">
        <f t="shared" si="48"/>
        <v>0</v>
      </c>
      <c r="N126" s="118">
        <f t="shared" si="48"/>
        <v>0</v>
      </c>
      <c r="O126" s="119">
        <f t="shared" si="48"/>
        <v>0</v>
      </c>
      <c r="P126" s="133"/>
      <c r="Q126" s="266"/>
    </row>
    <row r="127" spans="2:22" ht="18.75" customHeight="1" x14ac:dyDescent="0.15">
      <c r="B127" s="101" t="s">
        <v>46</v>
      </c>
      <c r="C127" s="34" t="s">
        <v>31</v>
      </c>
      <c r="D127" s="120"/>
      <c r="E127" s="122"/>
      <c r="F127" s="122"/>
      <c r="G127" s="118">
        <f t="shared" ref="G127:I127" si="49">G120*$P$127</f>
        <v>0</v>
      </c>
      <c r="H127" s="118">
        <f t="shared" si="49"/>
        <v>0</v>
      </c>
      <c r="I127" s="118">
        <f t="shared" si="49"/>
        <v>0</v>
      </c>
      <c r="J127" s="122"/>
      <c r="K127" s="122"/>
      <c r="L127" s="122"/>
      <c r="M127" s="122"/>
      <c r="N127" s="122"/>
      <c r="O127" s="123"/>
      <c r="P127" s="133"/>
      <c r="Q127" s="266"/>
    </row>
    <row r="128" spans="2:22" ht="18.75" customHeight="1" x14ac:dyDescent="0.15">
      <c r="B128" s="101" t="s">
        <v>47</v>
      </c>
      <c r="C128" s="34" t="s">
        <v>48</v>
      </c>
      <c r="D128" s="116">
        <f>D120*$P$128</f>
        <v>0</v>
      </c>
      <c r="E128" s="117">
        <f t="shared" ref="E128:O128" si="50">E120*$P$128</f>
        <v>0</v>
      </c>
      <c r="F128" s="118">
        <f t="shared" si="50"/>
        <v>0</v>
      </c>
      <c r="G128" s="122"/>
      <c r="H128" s="122"/>
      <c r="I128" s="122"/>
      <c r="J128" s="118">
        <f t="shared" si="50"/>
        <v>0</v>
      </c>
      <c r="K128" s="118">
        <f t="shared" si="50"/>
        <v>0</v>
      </c>
      <c r="L128" s="118">
        <f t="shared" si="50"/>
        <v>0</v>
      </c>
      <c r="M128" s="118">
        <f t="shared" si="50"/>
        <v>0</v>
      </c>
      <c r="N128" s="118">
        <f t="shared" si="50"/>
        <v>0</v>
      </c>
      <c r="O128" s="119">
        <f t="shared" si="50"/>
        <v>0</v>
      </c>
      <c r="P128" s="133"/>
      <c r="Q128" s="266"/>
    </row>
    <row r="129" spans="2:31" ht="18.75" customHeight="1" x14ac:dyDescent="0.15">
      <c r="B129" s="101" t="s">
        <v>37</v>
      </c>
      <c r="C129" s="34" t="s">
        <v>49</v>
      </c>
      <c r="D129" s="116">
        <f>D121*$P$129</f>
        <v>0</v>
      </c>
      <c r="E129" s="118">
        <f t="shared" ref="E129:O129" si="51">E121*$P$129</f>
        <v>0</v>
      </c>
      <c r="F129" s="118">
        <f t="shared" si="51"/>
        <v>0</v>
      </c>
      <c r="G129" s="118">
        <f t="shared" si="51"/>
        <v>0</v>
      </c>
      <c r="H129" s="118">
        <f t="shared" si="51"/>
        <v>0</v>
      </c>
      <c r="I129" s="118">
        <f t="shared" si="51"/>
        <v>0</v>
      </c>
      <c r="J129" s="118">
        <f t="shared" si="51"/>
        <v>0</v>
      </c>
      <c r="K129" s="118">
        <f t="shared" si="51"/>
        <v>0</v>
      </c>
      <c r="L129" s="118">
        <f t="shared" si="51"/>
        <v>0</v>
      </c>
      <c r="M129" s="118">
        <f t="shared" si="51"/>
        <v>0</v>
      </c>
      <c r="N129" s="118">
        <f t="shared" si="51"/>
        <v>0</v>
      </c>
      <c r="O129" s="119">
        <f t="shared" si="51"/>
        <v>0</v>
      </c>
      <c r="P129" s="193"/>
      <c r="Q129" s="266"/>
      <c r="T129" s="16"/>
      <c r="U129" s="16"/>
      <c r="V129" s="157" t="str">
        <f>V111</f>
        <v>錦ケ丘配水所</v>
      </c>
    </row>
    <row r="130" spans="2:31" ht="18.75" customHeight="1" thickBot="1" x14ac:dyDescent="0.2">
      <c r="B130" s="101" t="s">
        <v>133</v>
      </c>
      <c r="C130" s="197" t="s">
        <v>113</v>
      </c>
      <c r="D130" s="198">
        <f>D115*$P130</f>
        <v>0</v>
      </c>
      <c r="E130" s="199">
        <f t="shared" ref="E130:O130" si="52">E115*$P130</f>
        <v>0</v>
      </c>
      <c r="F130" s="200">
        <f t="shared" si="52"/>
        <v>0</v>
      </c>
      <c r="G130" s="200">
        <f t="shared" si="52"/>
        <v>0</v>
      </c>
      <c r="H130" s="200">
        <f t="shared" si="52"/>
        <v>0</v>
      </c>
      <c r="I130" s="200">
        <f t="shared" si="52"/>
        <v>0</v>
      </c>
      <c r="J130" s="200">
        <f t="shared" si="52"/>
        <v>0</v>
      </c>
      <c r="K130" s="200">
        <f t="shared" si="52"/>
        <v>0</v>
      </c>
      <c r="L130" s="200">
        <f t="shared" si="52"/>
        <v>0</v>
      </c>
      <c r="M130" s="200">
        <f t="shared" si="52"/>
        <v>0</v>
      </c>
      <c r="N130" s="200">
        <f t="shared" si="52"/>
        <v>0</v>
      </c>
      <c r="O130" s="202">
        <f t="shared" si="52"/>
        <v>0</v>
      </c>
      <c r="P130" s="193"/>
      <c r="Q130" s="264"/>
      <c r="T130" s="16"/>
      <c r="U130" s="16"/>
      <c r="V130" s="157"/>
      <c r="W130" s="16"/>
      <c r="X130" s="16"/>
      <c r="Y130" s="16"/>
      <c r="Z130" s="16"/>
      <c r="AA130" s="16"/>
      <c r="AB130" s="16"/>
      <c r="AC130" s="16"/>
      <c r="AD130" s="16"/>
      <c r="AE130" s="16"/>
    </row>
    <row r="131" spans="2:31" ht="18.75" customHeight="1" thickBot="1" x14ac:dyDescent="0.2">
      <c r="B131" s="189" t="s">
        <v>38</v>
      </c>
      <c r="C131" s="190" t="s">
        <v>114</v>
      </c>
      <c r="D131" s="194">
        <f>INT(SUM(D125:D129)-D130)</f>
        <v>0</v>
      </c>
      <c r="E131" s="194">
        <f t="shared" ref="E131" si="53">INT(SUM(E125:E129)-E130)</f>
        <v>0</v>
      </c>
      <c r="F131" s="195">
        <f t="shared" ref="F131" si="54">INT(SUM(F125:F129)-F130)</f>
        <v>0</v>
      </c>
      <c r="G131" s="195">
        <f t="shared" ref="G131" si="55">INT(SUM(G125:G129)-G130)</f>
        <v>0</v>
      </c>
      <c r="H131" s="195">
        <f t="shared" ref="H131" si="56">INT(SUM(H125:H129)-H130)</f>
        <v>0</v>
      </c>
      <c r="I131" s="195">
        <f t="shared" ref="I131" si="57">INT(SUM(I125:I129)-I130)</f>
        <v>0</v>
      </c>
      <c r="J131" s="195">
        <f t="shared" ref="J131" si="58">INT(SUM(J125:J129)-J130)</f>
        <v>0</v>
      </c>
      <c r="K131" s="195">
        <f t="shared" ref="K131" si="59">INT(SUM(K125:K129)-K130)</f>
        <v>0</v>
      </c>
      <c r="L131" s="195">
        <f>INT(SUM(L125:L129)-L130)</f>
        <v>0</v>
      </c>
      <c r="M131" s="195">
        <f t="shared" ref="M131" si="60">INT(SUM(M125:M129)-M130)</f>
        <v>0</v>
      </c>
      <c r="N131" s="195">
        <f>INT(SUM(N125:N129)-N130)</f>
        <v>0</v>
      </c>
      <c r="O131" s="195">
        <f>INT(SUM(O125:O129)-O130)</f>
        <v>0</v>
      </c>
      <c r="P131" s="108">
        <f>SUM(D131:O131)</f>
        <v>0</v>
      </c>
      <c r="Q131" s="94"/>
      <c r="R131" s="244" t="s">
        <v>78</v>
      </c>
      <c r="S131" s="245"/>
      <c r="T131" s="245"/>
      <c r="U131" s="245"/>
      <c r="V131" s="246"/>
      <c r="W131" s="16"/>
      <c r="X131" s="16"/>
      <c r="Y131" s="16"/>
      <c r="Z131" s="16"/>
      <c r="AA131" s="16"/>
      <c r="AB131" s="16"/>
      <c r="AC131" s="16"/>
      <c r="AD131" s="16"/>
      <c r="AE131" s="16"/>
    </row>
    <row r="132" spans="2:31" s="20" customFormat="1" ht="21" customHeight="1" x14ac:dyDescent="0.15">
      <c r="B132" s="23"/>
      <c r="C132" s="107" t="s">
        <v>44</v>
      </c>
      <c r="D132" s="23"/>
      <c r="E132" s="23"/>
      <c r="F132" s="23"/>
      <c r="G132" s="23"/>
      <c r="H132" s="23"/>
      <c r="I132" s="23"/>
      <c r="J132" s="23"/>
      <c r="K132" s="23"/>
      <c r="L132" s="23"/>
      <c r="M132" s="23"/>
      <c r="N132" s="23"/>
      <c r="O132" s="41" t="s">
        <v>58</v>
      </c>
      <c r="P132" s="109">
        <f>SUM(D131:I131)</f>
        <v>0</v>
      </c>
      <c r="Q132" s="68"/>
      <c r="R132" s="152">
        <f>P131*2+P132</f>
        <v>0</v>
      </c>
      <c r="S132" s="153" t="s">
        <v>98</v>
      </c>
      <c r="T132" s="156" t="s">
        <v>99</v>
      </c>
      <c r="U132" s="154"/>
      <c r="V132" s="155"/>
    </row>
    <row r="133" spans="2:31" s="20" customFormat="1" ht="21.75" customHeight="1" thickBot="1" x14ac:dyDescent="0.2">
      <c r="B133" s="160">
        <v>6</v>
      </c>
      <c r="C133" s="106"/>
      <c r="D133" s="23"/>
      <c r="E133" s="23"/>
      <c r="F133" s="23"/>
      <c r="G133" s="23"/>
      <c r="H133" s="23"/>
      <c r="I133" s="23"/>
      <c r="J133" s="23"/>
      <c r="K133" s="23"/>
      <c r="L133" s="23"/>
      <c r="M133" s="23"/>
      <c r="N133" s="23"/>
      <c r="O133" s="41"/>
      <c r="P133" s="68"/>
      <c r="Q133" s="68"/>
      <c r="R133" s="19"/>
    </row>
    <row r="134" spans="2:31" s="20" customFormat="1" ht="21" customHeight="1" x14ac:dyDescent="0.15">
      <c r="B134" s="259" t="s">
        <v>85</v>
      </c>
      <c r="C134" s="64" t="s">
        <v>160</v>
      </c>
      <c r="D134" s="49"/>
      <c r="E134" s="49"/>
      <c r="F134" s="49"/>
      <c r="G134" s="53"/>
      <c r="H134" s="54" t="s">
        <v>51</v>
      </c>
      <c r="I134" s="261">
        <v>82</v>
      </c>
      <c r="J134" s="261"/>
      <c r="K134" s="233" t="s">
        <v>53</v>
      </c>
      <c r="L134" s="233"/>
      <c r="M134" s="55" t="s">
        <v>135</v>
      </c>
      <c r="N134" s="49"/>
      <c r="O134" s="54" t="s">
        <v>127</v>
      </c>
      <c r="P134" s="212" t="s">
        <v>136</v>
      </c>
      <c r="Q134" s="85"/>
      <c r="R134" s="19"/>
    </row>
    <row r="135" spans="2:31" s="20" customFormat="1" ht="23.25" customHeight="1" thickBot="1" x14ac:dyDescent="0.2">
      <c r="B135" s="260"/>
      <c r="C135" s="58"/>
      <c r="D135" s="67"/>
      <c r="E135" s="50"/>
      <c r="F135" s="50"/>
      <c r="G135" s="56"/>
      <c r="H135" s="51" t="s">
        <v>50</v>
      </c>
      <c r="I135" s="234">
        <v>500</v>
      </c>
      <c r="J135" s="234"/>
      <c r="K135" s="235" t="s">
        <v>52</v>
      </c>
      <c r="L135" s="235"/>
      <c r="M135" s="167">
        <v>300</v>
      </c>
      <c r="N135" s="50"/>
      <c r="O135" s="50"/>
      <c r="P135" s="52"/>
      <c r="Q135" s="48"/>
      <c r="R135" s="19"/>
      <c r="V135" s="149" t="str">
        <f>B134</f>
        <v>南中山配水所</v>
      </c>
    </row>
    <row r="136" spans="2:31" ht="18.75" customHeight="1" x14ac:dyDescent="0.15">
      <c r="B136" s="242" t="s">
        <v>1</v>
      </c>
      <c r="C136" s="242" t="s">
        <v>2</v>
      </c>
      <c r="D136" s="227" t="s">
        <v>14</v>
      </c>
      <c r="E136" s="228"/>
      <c r="F136" s="228"/>
      <c r="G136" s="228"/>
      <c r="H136" s="228"/>
      <c r="I136" s="228"/>
      <c r="J136" s="229" t="s">
        <v>128</v>
      </c>
      <c r="K136" s="228"/>
      <c r="L136" s="228"/>
      <c r="M136" s="229" t="s">
        <v>129</v>
      </c>
      <c r="N136" s="228"/>
      <c r="O136" s="236"/>
      <c r="P136" s="242" t="s">
        <v>27</v>
      </c>
      <c r="Q136" s="88"/>
      <c r="R136" s="244" t="s">
        <v>78</v>
      </c>
      <c r="S136" s="245"/>
      <c r="T136" s="245"/>
      <c r="U136" s="245"/>
      <c r="V136" s="246"/>
    </row>
    <row r="137" spans="2:31" ht="18.75" customHeight="1" thickBot="1" x14ac:dyDescent="0.2">
      <c r="B137" s="247"/>
      <c r="C137" s="247"/>
      <c r="D137" s="31" t="s">
        <v>15</v>
      </c>
      <c r="E137" s="31" t="s">
        <v>16</v>
      </c>
      <c r="F137" s="31" t="s">
        <v>17</v>
      </c>
      <c r="G137" s="30" t="s">
        <v>18</v>
      </c>
      <c r="H137" s="30" t="s">
        <v>19</v>
      </c>
      <c r="I137" s="30" t="s">
        <v>20</v>
      </c>
      <c r="J137" s="31" t="s">
        <v>21</v>
      </c>
      <c r="K137" s="31" t="s">
        <v>22</v>
      </c>
      <c r="L137" s="31" t="s">
        <v>23</v>
      </c>
      <c r="M137" s="33" t="s">
        <v>24</v>
      </c>
      <c r="N137" s="33" t="s">
        <v>25</v>
      </c>
      <c r="O137" s="33" t="s">
        <v>26</v>
      </c>
      <c r="P137" s="239"/>
      <c r="Q137" s="27"/>
      <c r="R137" s="144" t="s">
        <v>79</v>
      </c>
      <c r="S137" s="147" t="s">
        <v>80</v>
      </c>
      <c r="T137" s="151"/>
      <c r="U137" s="150"/>
      <c r="V137" s="137"/>
    </row>
    <row r="138" spans="2:31" ht="18.75" customHeight="1" x14ac:dyDescent="0.15">
      <c r="B138" s="98" t="s">
        <v>39</v>
      </c>
      <c r="C138" s="28" t="s">
        <v>4</v>
      </c>
      <c r="D138" s="6">
        <v>19930</v>
      </c>
      <c r="E138" s="6">
        <v>19800</v>
      </c>
      <c r="F138" s="6">
        <v>20813</v>
      </c>
      <c r="G138" s="6">
        <v>20533</v>
      </c>
      <c r="H138" s="6">
        <v>20682</v>
      </c>
      <c r="I138" s="6">
        <v>21648</v>
      </c>
      <c r="J138" s="6">
        <v>19330</v>
      </c>
      <c r="K138" s="6">
        <v>20084</v>
      </c>
      <c r="L138" s="6">
        <v>19841</v>
      </c>
      <c r="M138" s="6">
        <v>20586</v>
      </c>
      <c r="N138" s="6">
        <v>20173</v>
      </c>
      <c r="O138" s="6">
        <v>18905</v>
      </c>
      <c r="P138" s="32" t="s">
        <v>161</v>
      </c>
      <c r="Q138" s="89"/>
      <c r="R138" s="145">
        <f>SUM(D138:O138)</f>
        <v>242325</v>
      </c>
      <c r="S138" s="148" t="s">
        <v>68</v>
      </c>
      <c r="T138" s="142"/>
      <c r="U138" s="140"/>
      <c r="V138" s="138"/>
    </row>
    <row r="139" spans="2:31" ht="18.75" customHeight="1" x14ac:dyDescent="0.15">
      <c r="B139" s="99" t="s">
        <v>72</v>
      </c>
      <c r="C139" s="29" t="s">
        <v>5</v>
      </c>
      <c r="D139" s="9">
        <v>82</v>
      </c>
      <c r="E139" s="9">
        <v>82</v>
      </c>
      <c r="F139" s="10">
        <v>82</v>
      </c>
      <c r="G139" s="10">
        <v>82</v>
      </c>
      <c r="H139" s="10">
        <v>82</v>
      </c>
      <c r="I139" s="10">
        <v>82</v>
      </c>
      <c r="J139" s="10">
        <v>82</v>
      </c>
      <c r="K139" s="10">
        <v>82</v>
      </c>
      <c r="L139" s="10">
        <v>82</v>
      </c>
      <c r="M139" s="10">
        <v>82</v>
      </c>
      <c r="N139" s="10">
        <v>82</v>
      </c>
      <c r="O139" s="10">
        <v>82</v>
      </c>
      <c r="P139" s="57"/>
      <c r="Q139" s="89"/>
      <c r="R139" s="146">
        <f>SUM(D138:I138)</f>
        <v>123406</v>
      </c>
      <c r="S139" s="148" t="s">
        <v>69</v>
      </c>
      <c r="T139" s="142"/>
      <c r="U139" s="140"/>
      <c r="V139" s="138"/>
    </row>
    <row r="140" spans="2:31" ht="18.75" customHeight="1" x14ac:dyDescent="0.15">
      <c r="B140" s="100" t="s">
        <v>76</v>
      </c>
      <c r="C140" s="78"/>
      <c r="D140" s="161">
        <v>82</v>
      </c>
      <c r="E140" s="76">
        <v>82</v>
      </c>
      <c r="F140" s="76">
        <v>82</v>
      </c>
      <c r="G140" s="76">
        <v>82</v>
      </c>
      <c r="H140" s="76">
        <v>82</v>
      </c>
      <c r="I140" s="76">
        <v>82</v>
      </c>
      <c r="J140" s="76">
        <v>81</v>
      </c>
      <c r="K140" s="76">
        <v>81</v>
      </c>
      <c r="L140" s="76">
        <v>82</v>
      </c>
      <c r="M140" s="76">
        <v>82</v>
      </c>
      <c r="N140" s="76">
        <v>82</v>
      </c>
      <c r="O140" s="162">
        <v>82</v>
      </c>
      <c r="P140" s="57" t="s">
        <v>162</v>
      </c>
      <c r="Q140" s="89"/>
      <c r="R140" s="145">
        <f>R138*2+R139</f>
        <v>608056</v>
      </c>
      <c r="S140" s="148" t="s">
        <v>97</v>
      </c>
      <c r="T140" s="142"/>
      <c r="U140" s="140"/>
      <c r="V140" s="138"/>
    </row>
    <row r="141" spans="2:31" ht="18.75" customHeight="1" x14ac:dyDescent="0.15">
      <c r="B141" s="101" t="s">
        <v>77</v>
      </c>
      <c r="C141" s="61" t="s">
        <v>6</v>
      </c>
      <c r="D141" s="161">
        <v>96</v>
      </c>
      <c r="E141" s="76">
        <v>96</v>
      </c>
      <c r="F141" s="76">
        <v>96</v>
      </c>
      <c r="G141" s="76">
        <v>96</v>
      </c>
      <c r="H141" s="76">
        <v>96</v>
      </c>
      <c r="I141" s="76">
        <v>96</v>
      </c>
      <c r="J141" s="76">
        <v>96</v>
      </c>
      <c r="K141" s="76">
        <v>96</v>
      </c>
      <c r="L141" s="76">
        <v>96</v>
      </c>
      <c r="M141" s="76">
        <v>96</v>
      </c>
      <c r="N141" s="76">
        <v>96</v>
      </c>
      <c r="O141" s="162">
        <v>96</v>
      </c>
      <c r="P141" s="77"/>
      <c r="Q141" s="91"/>
      <c r="R141" s="135"/>
      <c r="S141" s="136"/>
      <c r="T141" s="143"/>
      <c r="U141" s="141"/>
      <c r="V141" s="139"/>
    </row>
    <row r="142" spans="2:31" ht="18.75" customHeight="1" thickBot="1" x14ac:dyDescent="0.2">
      <c r="B142" s="102" t="s">
        <v>75</v>
      </c>
      <c r="C142" s="79"/>
      <c r="D142" s="161">
        <v>96</v>
      </c>
      <c r="E142" s="76">
        <v>96</v>
      </c>
      <c r="F142" s="76">
        <v>96</v>
      </c>
      <c r="G142" s="76">
        <v>96</v>
      </c>
      <c r="H142" s="76">
        <v>96</v>
      </c>
      <c r="I142" s="76">
        <v>96</v>
      </c>
      <c r="J142" s="76">
        <v>96</v>
      </c>
      <c r="K142" s="76">
        <v>96</v>
      </c>
      <c r="L142" s="76">
        <v>96</v>
      </c>
      <c r="M142" s="76">
        <v>96</v>
      </c>
      <c r="N142" s="76">
        <v>96</v>
      </c>
      <c r="O142" s="162">
        <v>96</v>
      </c>
      <c r="P142" s="75" t="s">
        <v>163</v>
      </c>
      <c r="Q142" s="91"/>
      <c r="R142" s="8"/>
      <c r="S142" s="44"/>
    </row>
    <row r="143" spans="2:31" ht="18.75" customHeight="1" x14ac:dyDescent="0.15">
      <c r="B143" s="98" t="s">
        <v>32</v>
      </c>
      <c r="C143" s="28" t="s">
        <v>7</v>
      </c>
      <c r="D143" s="163">
        <v>0</v>
      </c>
      <c r="E143" s="6">
        <v>0</v>
      </c>
      <c r="F143" s="7">
        <v>0</v>
      </c>
      <c r="G143" s="7">
        <v>160</v>
      </c>
      <c r="H143" s="7">
        <v>1578</v>
      </c>
      <c r="I143" s="7">
        <v>1904</v>
      </c>
      <c r="J143" s="7">
        <v>1368</v>
      </c>
      <c r="K143" s="7">
        <v>0</v>
      </c>
      <c r="L143" s="7">
        <v>0</v>
      </c>
      <c r="M143" s="7">
        <v>0</v>
      </c>
      <c r="N143" s="7">
        <v>0</v>
      </c>
      <c r="O143" s="164">
        <v>0</v>
      </c>
      <c r="P143" s="240" t="s">
        <v>146</v>
      </c>
      <c r="Q143" s="92"/>
    </row>
    <row r="144" spans="2:31" ht="18.75" customHeight="1" x14ac:dyDescent="0.15">
      <c r="B144" s="99" t="s">
        <v>33</v>
      </c>
      <c r="C144" s="29" t="s">
        <v>28</v>
      </c>
      <c r="D144" s="35">
        <v>11735</v>
      </c>
      <c r="E144" s="13">
        <v>10276</v>
      </c>
      <c r="F144" s="14">
        <v>10866</v>
      </c>
      <c r="G144" s="14">
        <v>12215</v>
      </c>
      <c r="H144" s="12">
        <v>9389</v>
      </c>
      <c r="I144" s="12">
        <v>10781</v>
      </c>
      <c r="J144" s="12">
        <v>9177</v>
      </c>
      <c r="K144" s="14">
        <v>11114</v>
      </c>
      <c r="L144" s="14">
        <v>10345</v>
      </c>
      <c r="M144" s="14">
        <v>10553</v>
      </c>
      <c r="N144" s="14">
        <v>10311</v>
      </c>
      <c r="O144" s="36">
        <v>10353</v>
      </c>
      <c r="P144" s="241"/>
      <c r="Q144" s="92"/>
    </row>
    <row r="145" spans="2:31" ht="18.75" customHeight="1" x14ac:dyDescent="0.15">
      <c r="B145" s="101" t="s">
        <v>34</v>
      </c>
      <c r="C145" s="61" t="s">
        <v>29</v>
      </c>
      <c r="D145" s="37">
        <v>8195</v>
      </c>
      <c r="E145" s="60">
        <v>9524</v>
      </c>
      <c r="F145" s="12">
        <v>9947</v>
      </c>
      <c r="G145" s="12">
        <v>8158</v>
      </c>
      <c r="H145" s="12">
        <v>9715</v>
      </c>
      <c r="I145" s="12">
        <v>8963</v>
      </c>
      <c r="J145" s="12">
        <v>8785</v>
      </c>
      <c r="K145" s="12">
        <v>8970</v>
      </c>
      <c r="L145" s="12">
        <v>9496</v>
      </c>
      <c r="M145" s="12">
        <v>10033</v>
      </c>
      <c r="N145" s="12">
        <v>9862</v>
      </c>
      <c r="O145" s="38">
        <v>8552</v>
      </c>
      <c r="P145" s="241"/>
      <c r="Q145" s="92"/>
    </row>
    <row r="146" spans="2:31" ht="18.75" customHeight="1" x14ac:dyDescent="0.15">
      <c r="B146" s="104" t="s">
        <v>54</v>
      </c>
      <c r="C146" s="81"/>
      <c r="D146" s="37">
        <v>79</v>
      </c>
      <c r="E146" s="60">
        <v>79</v>
      </c>
      <c r="F146" s="12">
        <v>79</v>
      </c>
      <c r="G146" s="12">
        <v>79</v>
      </c>
      <c r="H146" s="12">
        <v>79</v>
      </c>
      <c r="I146" s="12">
        <v>81</v>
      </c>
      <c r="J146" s="12">
        <v>79</v>
      </c>
      <c r="K146" s="12">
        <v>79</v>
      </c>
      <c r="L146" s="12">
        <v>82</v>
      </c>
      <c r="M146" s="12">
        <v>79</v>
      </c>
      <c r="N146" s="12">
        <v>79</v>
      </c>
      <c r="O146" s="38">
        <v>79</v>
      </c>
      <c r="P146" s="241"/>
      <c r="Q146" s="92"/>
    </row>
    <row r="147" spans="2:31" ht="18.75" customHeight="1" thickBot="1" x14ac:dyDescent="0.2">
      <c r="B147" s="102" t="s">
        <v>55</v>
      </c>
      <c r="C147" s="79"/>
      <c r="D147" s="66">
        <v>35</v>
      </c>
      <c r="E147" s="65">
        <v>34.799999999999997</v>
      </c>
      <c r="F147" s="63">
        <v>36.6</v>
      </c>
      <c r="G147" s="63">
        <v>36.1</v>
      </c>
      <c r="H147" s="63">
        <v>36.4</v>
      </c>
      <c r="I147" s="63">
        <v>37.1</v>
      </c>
      <c r="J147" s="63">
        <v>34</v>
      </c>
      <c r="K147" s="63">
        <v>35.299999999999997</v>
      </c>
      <c r="L147" s="63">
        <v>33.6</v>
      </c>
      <c r="M147" s="63">
        <v>36.200000000000003</v>
      </c>
      <c r="N147" s="63">
        <v>35.5</v>
      </c>
      <c r="O147" s="62">
        <v>33.200000000000003</v>
      </c>
      <c r="P147" s="75" t="s">
        <v>205</v>
      </c>
      <c r="Q147" s="91"/>
    </row>
    <row r="148" spans="2:31" ht="18.75" customHeight="1" thickBot="1" x14ac:dyDescent="0.2">
      <c r="B148" s="248" t="s">
        <v>8</v>
      </c>
      <c r="C148" s="249"/>
      <c r="D148" s="248" t="s">
        <v>9</v>
      </c>
      <c r="E148" s="250"/>
      <c r="F148" s="250"/>
      <c r="G148" s="250"/>
      <c r="H148" s="250"/>
      <c r="I148" s="250"/>
      <c r="J148" s="250"/>
      <c r="K148" s="250"/>
      <c r="L148" s="250"/>
      <c r="M148" s="250"/>
      <c r="N148" s="250"/>
      <c r="O148" s="249"/>
      <c r="P148" s="59" t="s">
        <v>43</v>
      </c>
      <c r="Q148" s="93"/>
    </row>
    <row r="149" spans="2:31" ht="18.75" customHeight="1" x14ac:dyDescent="0.15">
      <c r="B149" s="98" t="s">
        <v>35</v>
      </c>
      <c r="C149" s="105" t="s">
        <v>57</v>
      </c>
      <c r="D149" s="128">
        <f>ROUNDDOWN(D139*$P$149*(1.85-D141/100),2)</f>
        <v>0</v>
      </c>
      <c r="E149" s="115">
        <f t="shared" ref="E149:O149" si="61">ROUNDDOWN(E139*$P$149*(1.85-E141/100),2)</f>
        <v>0</v>
      </c>
      <c r="F149" s="115">
        <f t="shared" si="61"/>
        <v>0</v>
      </c>
      <c r="G149" s="115">
        <f t="shared" si="61"/>
        <v>0</v>
      </c>
      <c r="H149" s="115">
        <f t="shared" si="61"/>
        <v>0</v>
      </c>
      <c r="I149" s="115">
        <f t="shared" si="61"/>
        <v>0</v>
      </c>
      <c r="J149" s="115">
        <f t="shared" si="61"/>
        <v>0</v>
      </c>
      <c r="K149" s="115">
        <f t="shared" si="61"/>
        <v>0</v>
      </c>
      <c r="L149" s="115">
        <f t="shared" si="61"/>
        <v>0</v>
      </c>
      <c r="M149" s="115">
        <f t="shared" si="61"/>
        <v>0</v>
      </c>
      <c r="N149" s="115">
        <f t="shared" si="61"/>
        <v>0</v>
      </c>
      <c r="O149" s="129">
        <f t="shared" si="61"/>
        <v>0</v>
      </c>
      <c r="P149" s="132"/>
      <c r="Q149" s="265"/>
    </row>
    <row r="150" spans="2:31" ht="18.75" customHeight="1" x14ac:dyDescent="0.15">
      <c r="B150" s="101" t="s">
        <v>36</v>
      </c>
      <c r="C150" s="34" t="s">
        <v>30</v>
      </c>
      <c r="D150" s="116">
        <f>D143*$P$150</f>
        <v>0</v>
      </c>
      <c r="E150" s="118">
        <f t="shared" ref="E150:O150" si="62">E143*$P$150</f>
        <v>0</v>
      </c>
      <c r="F150" s="118">
        <f t="shared" si="62"/>
        <v>0</v>
      </c>
      <c r="G150" s="118">
        <f t="shared" si="62"/>
        <v>0</v>
      </c>
      <c r="H150" s="118">
        <f t="shared" si="62"/>
        <v>0</v>
      </c>
      <c r="I150" s="118">
        <f t="shared" si="62"/>
        <v>0</v>
      </c>
      <c r="J150" s="118">
        <f t="shared" si="62"/>
        <v>0</v>
      </c>
      <c r="K150" s="118">
        <f t="shared" si="62"/>
        <v>0</v>
      </c>
      <c r="L150" s="118">
        <f t="shared" si="62"/>
        <v>0</v>
      </c>
      <c r="M150" s="118">
        <f t="shared" si="62"/>
        <v>0</v>
      </c>
      <c r="N150" s="118">
        <f t="shared" si="62"/>
        <v>0</v>
      </c>
      <c r="O150" s="119">
        <f t="shared" si="62"/>
        <v>0</v>
      </c>
      <c r="P150" s="133"/>
      <c r="Q150" s="266"/>
    </row>
    <row r="151" spans="2:31" ht="18.75" customHeight="1" x14ac:dyDescent="0.15">
      <c r="B151" s="101" t="s">
        <v>46</v>
      </c>
      <c r="C151" s="34" t="s">
        <v>31</v>
      </c>
      <c r="D151" s="120"/>
      <c r="E151" s="122"/>
      <c r="F151" s="122"/>
      <c r="G151" s="118">
        <f>G144*$P$151</f>
        <v>0</v>
      </c>
      <c r="H151" s="118">
        <f t="shared" ref="H151:I151" si="63">H144*$P$151</f>
        <v>0</v>
      </c>
      <c r="I151" s="118">
        <f t="shared" si="63"/>
        <v>0</v>
      </c>
      <c r="J151" s="122"/>
      <c r="K151" s="122"/>
      <c r="L151" s="122"/>
      <c r="M151" s="122"/>
      <c r="N151" s="122"/>
      <c r="O151" s="123"/>
      <c r="P151" s="133"/>
      <c r="Q151" s="266"/>
    </row>
    <row r="152" spans="2:31" ht="18.75" customHeight="1" x14ac:dyDescent="0.15">
      <c r="B152" s="101" t="s">
        <v>47</v>
      </c>
      <c r="C152" s="34" t="s">
        <v>48</v>
      </c>
      <c r="D152" s="116">
        <f>D144*$P$152</f>
        <v>0</v>
      </c>
      <c r="E152" s="117">
        <f t="shared" ref="E152:F152" si="64">E144*$P$152</f>
        <v>0</v>
      </c>
      <c r="F152" s="118">
        <f t="shared" si="64"/>
        <v>0</v>
      </c>
      <c r="G152" s="122"/>
      <c r="H152" s="122"/>
      <c r="I152" s="122"/>
      <c r="J152" s="118">
        <f>J144*$P$152</f>
        <v>0</v>
      </c>
      <c r="K152" s="118">
        <f t="shared" ref="K152:O152" si="65">K144*$P$152</f>
        <v>0</v>
      </c>
      <c r="L152" s="118">
        <f t="shared" si="65"/>
        <v>0</v>
      </c>
      <c r="M152" s="118">
        <f t="shared" si="65"/>
        <v>0</v>
      </c>
      <c r="N152" s="118">
        <f t="shared" si="65"/>
        <v>0</v>
      </c>
      <c r="O152" s="119">
        <f t="shared" si="65"/>
        <v>0</v>
      </c>
      <c r="P152" s="133"/>
      <c r="Q152" s="266"/>
    </row>
    <row r="153" spans="2:31" ht="18.75" customHeight="1" x14ac:dyDescent="0.15">
      <c r="B153" s="101" t="s">
        <v>37</v>
      </c>
      <c r="C153" s="34" t="s">
        <v>49</v>
      </c>
      <c r="D153" s="116">
        <f>D145*$P$153</f>
        <v>0</v>
      </c>
      <c r="E153" s="118">
        <f t="shared" ref="E153:O153" si="66">E145*$P$153</f>
        <v>0</v>
      </c>
      <c r="F153" s="118">
        <f t="shared" si="66"/>
        <v>0</v>
      </c>
      <c r="G153" s="118">
        <f t="shared" si="66"/>
        <v>0</v>
      </c>
      <c r="H153" s="118">
        <f t="shared" si="66"/>
        <v>0</v>
      </c>
      <c r="I153" s="118">
        <f t="shared" si="66"/>
        <v>0</v>
      </c>
      <c r="J153" s="118">
        <f t="shared" si="66"/>
        <v>0</v>
      </c>
      <c r="K153" s="118">
        <f t="shared" si="66"/>
        <v>0</v>
      </c>
      <c r="L153" s="118">
        <f t="shared" si="66"/>
        <v>0</v>
      </c>
      <c r="M153" s="118">
        <f t="shared" si="66"/>
        <v>0</v>
      </c>
      <c r="N153" s="118">
        <f t="shared" si="66"/>
        <v>0</v>
      </c>
      <c r="O153" s="119">
        <f t="shared" si="66"/>
        <v>0</v>
      </c>
      <c r="P153" s="193"/>
      <c r="Q153" s="266"/>
      <c r="T153" s="16"/>
      <c r="U153" s="16"/>
      <c r="V153" s="157" t="str">
        <f>V135</f>
        <v>南中山配水所</v>
      </c>
    </row>
    <row r="154" spans="2:31" ht="18.75" customHeight="1" thickBot="1" x14ac:dyDescent="0.2">
      <c r="B154" s="101" t="s">
        <v>133</v>
      </c>
      <c r="C154" s="197" t="s">
        <v>113</v>
      </c>
      <c r="D154" s="198">
        <f>D139*$P154</f>
        <v>0</v>
      </c>
      <c r="E154" s="199">
        <f t="shared" ref="E154:O154" si="67">E139*$P154</f>
        <v>0</v>
      </c>
      <c r="F154" s="200">
        <f t="shared" si="67"/>
        <v>0</v>
      </c>
      <c r="G154" s="200">
        <f t="shared" si="67"/>
        <v>0</v>
      </c>
      <c r="H154" s="200">
        <f t="shared" si="67"/>
        <v>0</v>
      </c>
      <c r="I154" s="200">
        <f t="shared" si="67"/>
        <v>0</v>
      </c>
      <c r="J154" s="200">
        <f t="shared" si="67"/>
        <v>0</v>
      </c>
      <c r="K154" s="200">
        <f t="shared" si="67"/>
        <v>0</v>
      </c>
      <c r="L154" s="200">
        <f t="shared" si="67"/>
        <v>0</v>
      </c>
      <c r="M154" s="200">
        <f t="shared" si="67"/>
        <v>0</v>
      </c>
      <c r="N154" s="200">
        <f t="shared" si="67"/>
        <v>0</v>
      </c>
      <c r="O154" s="202">
        <f t="shared" si="67"/>
        <v>0</v>
      </c>
      <c r="P154" s="193"/>
      <c r="Q154" s="264"/>
      <c r="T154" s="16"/>
      <c r="U154" s="16"/>
      <c r="V154" s="157"/>
      <c r="W154" s="16"/>
      <c r="X154" s="16"/>
      <c r="Y154" s="16"/>
      <c r="Z154" s="16"/>
      <c r="AA154" s="16"/>
      <c r="AB154" s="16"/>
      <c r="AC154" s="16"/>
      <c r="AD154" s="16"/>
      <c r="AE154" s="16"/>
    </row>
    <row r="155" spans="2:31" ht="18.75" customHeight="1" thickBot="1" x14ac:dyDescent="0.2">
      <c r="B155" s="189" t="s">
        <v>38</v>
      </c>
      <c r="C155" s="190" t="s">
        <v>114</v>
      </c>
      <c r="D155" s="194">
        <f>INT(SUM(D149:D153)-D154)</f>
        <v>0</v>
      </c>
      <c r="E155" s="194">
        <f t="shared" ref="E155" si="68">INT(SUM(E149:E153)-E154)</f>
        <v>0</v>
      </c>
      <c r="F155" s="195">
        <f t="shared" ref="F155" si="69">INT(SUM(F149:F153)-F154)</f>
        <v>0</v>
      </c>
      <c r="G155" s="195">
        <f t="shared" ref="G155" si="70">INT(SUM(G149:G153)-G154)</f>
        <v>0</v>
      </c>
      <c r="H155" s="195">
        <f t="shared" ref="H155" si="71">INT(SUM(H149:H153)-H154)</f>
        <v>0</v>
      </c>
      <c r="I155" s="195">
        <f t="shared" ref="I155" si="72">INT(SUM(I149:I153)-I154)</f>
        <v>0</v>
      </c>
      <c r="J155" s="195">
        <f t="shared" ref="J155" si="73">INT(SUM(J149:J153)-J154)</f>
        <v>0</v>
      </c>
      <c r="K155" s="195">
        <f t="shared" ref="K155" si="74">INT(SUM(K149:K153)-K154)</f>
        <v>0</v>
      </c>
      <c r="L155" s="195">
        <f>INT(SUM(L149:L153)-L154)</f>
        <v>0</v>
      </c>
      <c r="M155" s="195">
        <f t="shared" ref="M155" si="75">INT(SUM(M149:M153)-M154)</f>
        <v>0</v>
      </c>
      <c r="N155" s="195">
        <f>INT(SUM(N149:N153)-N154)</f>
        <v>0</v>
      </c>
      <c r="O155" s="195">
        <f>INT(SUM(O149:O153)-O154)</f>
        <v>0</v>
      </c>
      <c r="P155" s="108">
        <f>SUM(D155:O155)</f>
        <v>0</v>
      </c>
      <c r="Q155" s="94"/>
      <c r="R155" s="244" t="s">
        <v>78</v>
      </c>
      <c r="S155" s="245"/>
      <c r="T155" s="245"/>
      <c r="U155" s="245"/>
      <c r="V155" s="246"/>
      <c r="W155" s="16"/>
      <c r="X155" s="16"/>
      <c r="Y155" s="16"/>
      <c r="Z155" s="16"/>
      <c r="AA155" s="16"/>
      <c r="AB155" s="16"/>
      <c r="AC155" s="16"/>
      <c r="AD155" s="16"/>
      <c r="AE155" s="16"/>
    </row>
    <row r="156" spans="2:31" s="20" customFormat="1" ht="17.25" customHeight="1" x14ac:dyDescent="0.15">
      <c r="B156" s="23"/>
      <c r="C156" s="107" t="s">
        <v>44</v>
      </c>
      <c r="D156" s="23"/>
      <c r="E156" s="23"/>
      <c r="F156" s="23"/>
      <c r="G156" s="23"/>
      <c r="H156" s="23"/>
      <c r="I156" s="23"/>
      <c r="J156" s="23"/>
      <c r="K156" s="23"/>
      <c r="L156" s="23"/>
      <c r="M156" s="23"/>
      <c r="N156" s="23"/>
      <c r="O156" s="41" t="s">
        <v>58</v>
      </c>
      <c r="P156" s="109">
        <f>SUM(D155:I155)</f>
        <v>0</v>
      </c>
      <c r="Q156" s="68"/>
      <c r="R156" s="152">
        <f>P155*2+P156</f>
        <v>0</v>
      </c>
      <c r="S156" s="153" t="s">
        <v>98</v>
      </c>
      <c r="T156" s="156" t="s">
        <v>99</v>
      </c>
      <c r="U156" s="154"/>
      <c r="V156" s="155"/>
    </row>
    <row r="157" spans="2:31" ht="18" customHeight="1" x14ac:dyDescent="0.15">
      <c r="B157" s="43" t="str">
        <f>$B$4</f>
        <v>仙台市水道局　湯元送水ポンプ場外１２施設 電力需給</v>
      </c>
      <c r="D157" s="44"/>
      <c r="E157" s="44"/>
      <c r="H157" s="257">
        <f>$H$4</f>
        <v>44287</v>
      </c>
      <c r="I157" s="257"/>
      <c r="J157" s="45" t="s">
        <v>0</v>
      </c>
      <c r="K157" s="258">
        <f>$K$4</f>
        <v>45199</v>
      </c>
      <c r="L157" s="258"/>
      <c r="M157" s="46" t="str">
        <f>$M$4</f>
        <v>２年６ヶ月</v>
      </c>
      <c r="N157" s="46"/>
      <c r="P157" s="82" t="s">
        <v>119</v>
      </c>
      <c r="Q157" s="87"/>
    </row>
    <row r="158" spans="2:31" s="20" customFormat="1" ht="12" customHeight="1" x14ac:dyDescent="0.15">
      <c r="B158" s="243" t="s">
        <v>81</v>
      </c>
      <c r="C158" s="243"/>
      <c r="D158" s="243"/>
      <c r="E158" s="243"/>
      <c r="F158" s="243"/>
      <c r="G158" s="243"/>
      <c r="H158" s="243"/>
      <c r="I158" s="243"/>
      <c r="J158" s="243"/>
      <c r="K158" s="243"/>
      <c r="L158" s="243"/>
      <c r="M158" s="243"/>
      <c r="N158" s="243"/>
      <c r="O158" s="243"/>
      <c r="P158" s="243"/>
      <c r="Q158" s="159"/>
      <c r="R158" s="19"/>
    </row>
    <row r="159" spans="2:31" s="20" customFormat="1" ht="12" customHeight="1" x14ac:dyDescent="0.15">
      <c r="B159" s="243"/>
      <c r="C159" s="243"/>
      <c r="D159" s="243"/>
      <c r="E159" s="243"/>
      <c r="F159" s="243"/>
      <c r="G159" s="243"/>
      <c r="H159" s="243"/>
      <c r="I159" s="243"/>
      <c r="J159" s="243"/>
      <c r="K159" s="243"/>
      <c r="L159" s="243"/>
      <c r="M159" s="243"/>
      <c r="N159" s="243"/>
      <c r="O159" s="243"/>
      <c r="P159" s="243"/>
      <c r="Q159" s="159"/>
      <c r="R159" s="19"/>
    </row>
    <row r="160" spans="2:31" s="20" customFormat="1" ht="18.75" customHeight="1" thickBot="1" x14ac:dyDescent="0.2">
      <c r="B160" s="160">
        <v>7</v>
      </c>
      <c r="C160" s="106"/>
      <c r="D160" s="23"/>
      <c r="E160" s="23"/>
      <c r="F160" s="23"/>
      <c r="G160" s="23"/>
      <c r="H160" s="23"/>
      <c r="I160" s="23"/>
      <c r="J160" s="23"/>
      <c r="K160" s="23"/>
      <c r="L160" s="23"/>
      <c r="M160" s="23"/>
      <c r="N160" s="23"/>
      <c r="O160" s="41"/>
      <c r="P160" s="68"/>
      <c r="Q160" s="68"/>
      <c r="R160" s="19"/>
    </row>
    <row r="161" spans="2:22" s="20" customFormat="1" ht="21" customHeight="1" x14ac:dyDescent="0.15">
      <c r="B161" s="259" t="s">
        <v>87</v>
      </c>
      <c r="C161" s="64" t="s">
        <v>164</v>
      </c>
      <c r="D161" s="49"/>
      <c r="E161" s="49"/>
      <c r="F161" s="49"/>
      <c r="G161" s="53"/>
      <c r="H161" s="54" t="s">
        <v>51</v>
      </c>
      <c r="I161" s="261">
        <v>63</v>
      </c>
      <c r="J161" s="261"/>
      <c r="K161" s="233" t="s">
        <v>53</v>
      </c>
      <c r="L161" s="233"/>
      <c r="M161" s="55" t="s">
        <v>135</v>
      </c>
      <c r="N161" s="49"/>
      <c r="O161" s="54" t="s">
        <v>127</v>
      </c>
      <c r="P161" s="212" t="s">
        <v>142</v>
      </c>
      <c r="Q161" s="85"/>
      <c r="R161" s="19"/>
    </row>
    <row r="162" spans="2:22" s="20" customFormat="1" ht="27.75" customHeight="1" thickBot="1" x14ac:dyDescent="0.2">
      <c r="B162" s="260"/>
      <c r="C162" s="58"/>
      <c r="D162" s="67"/>
      <c r="E162" s="50"/>
      <c r="F162" s="50"/>
      <c r="G162" s="56"/>
      <c r="H162" s="51" t="s">
        <v>50</v>
      </c>
      <c r="I162" s="234">
        <v>500</v>
      </c>
      <c r="J162" s="234"/>
      <c r="K162" s="235" t="s">
        <v>52</v>
      </c>
      <c r="L162" s="235"/>
      <c r="M162" s="167">
        <v>500</v>
      </c>
      <c r="N162" s="50"/>
      <c r="O162" s="50"/>
      <c r="P162" s="52"/>
      <c r="Q162" s="48"/>
      <c r="R162" s="19"/>
      <c r="V162" s="149" t="str">
        <f>B161</f>
        <v>富田送水ポンプ場</v>
      </c>
    </row>
    <row r="163" spans="2:22" ht="18.75" customHeight="1" x14ac:dyDescent="0.15">
      <c r="B163" s="242" t="s">
        <v>1</v>
      </c>
      <c r="C163" s="242" t="s">
        <v>2</v>
      </c>
      <c r="D163" s="227" t="s">
        <v>14</v>
      </c>
      <c r="E163" s="228"/>
      <c r="F163" s="228"/>
      <c r="G163" s="228"/>
      <c r="H163" s="228"/>
      <c r="I163" s="228"/>
      <c r="J163" s="229" t="s">
        <v>128</v>
      </c>
      <c r="K163" s="228"/>
      <c r="L163" s="228"/>
      <c r="M163" s="229" t="s">
        <v>129</v>
      </c>
      <c r="N163" s="228"/>
      <c r="O163" s="236"/>
      <c r="P163" s="242" t="s">
        <v>27</v>
      </c>
      <c r="Q163" s="88"/>
      <c r="R163" s="244" t="s">
        <v>78</v>
      </c>
      <c r="S163" s="245"/>
      <c r="T163" s="245"/>
      <c r="U163" s="245"/>
      <c r="V163" s="246"/>
    </row>
    <row r="164" spans="2:22" ht="18.75" customHeight="1" thickBot="1" x14ac:dyDescent="0.2">
      <c r="B164" s="247"/>
      <c r="C164" s="247"/>
      <c r="D164" s="31" t="s">
        <v>15</v>
      </c>
      <c r="E164" s="31" t="s">
        <v>16</v>
      </c>
      <c r="F164" s="31" t="s">
        <v>17</v>
      </c>
      <c r="G164" s="30" t="s">
        <v>18</v>
      </c>
      <c r="H164" s="30" t="s">
        <v>19</v>
      </c>
      <c r="I164" s="30" t="s">
        <v>20</v>
      </c>
      <c r="J164" s="31" t="s">
        <v>21</v>
      </c>
      <c r="K164" s="31" t="s">
        <v>22</v>
      </c>
      <c r="L164" s="31" t="s">
        <v>23</v>
      </c>
      <c r="M164" s="33" t="s">
        <v>24</v>
      </c>
      <c r="N164" s="33" t="s">
        <v>25</v>
      </c>
      <c r="O164" s="33" t="s">
        <v>26</v>
      </c>
      <c r="P164" s="239"/>
      <c r="Q164" s="27"/>
      <c r="R164" s="144" t="s">
        <v>79</v>
      </c>
      <c r="S164" s="147" t="s">
        <v>80</v>
      </c>
      <c r="T164" s="151"/>
      <c r="U164" s="150"/>
      <c r="V164" s="137"/>
    </row>
    <row r="165" spans="2:22" ht="18.75" customHeight="1" x14ac:dyDescent="0.15">
      <c r="B165" s="98" t="s">
        <v>39</v>
      </c>
      <c r="C165" s="28" t="s">
        <v>4</v>
      </c>
      <c r="D165" s="6">
        <v>17533</v>
      </c>
      <c r="E165" s="6">
        <v>17135</v>
      </c>
      <c r="F165" s="6">
        <v>17537</v>
      </c>
      <c r="G165" s="6">
        <v>15837</v>
      </c>
      <c r="H165" s="6">
        <v>17964</v>
      </c>
      <c r="I165" s="6">
        <v>17655</v>
      </c>
      <c r="J165" s="6">
        <v>17528</v>
      </c>
      <c r="K165" s="6">
        <v>17786</v>
      </c>
      <c r="L165" s="6">
        <v>16601</v>
      </c>
      <c r="M165" s="6">
        <v>17581</v>
      </c>
      <c r="N165" s="6">
        <v>17818</v>
      </c>
      <c r="O165" s="6">
        <v>16640</v>
      </c>
      <c r="P165" s="32" t="s">
        <v>165</v>
      </c>
      <c r="Q165" s="89"/>
      <c r="R165" s="145">
        <f>SUM(D165:O165)</f>
        <v>207615</v>
      </c>
      <c r="S165" s="148" t="s">
        <v>68</v>
      </c>
      <c r="T165" s="142"/>
      <c r="U165" s="140"/>
      <c r="V165" s="138"/>
    </row>
    <row r="166" spans="2:22" ht="18.75" customHeight="1" x14ac:dyDescent="0.15">
      <c r="B166" s="99" t="s">
        <v>72</v>
      </c>
      <c r="C166" s="29" t="s">
        <v>5</v>
      </c>
      <c r="D166" s="9">
        <v>63</v>
      </c>
      <c r="E166" s="9">
        <v>63</v>
      </c>
      <c r="F166" s="10">
        <v>63</v>
      </c>
      <c r="G166" s="10">
        <v>63</v>
      </c>
      <c r="H166" s="10">
        <v>63</v>
      </c>
      <c r="I166" s="10">
        <v>63</v>
      </c>
      <c r="J166" s="10">
        <v>63</v>
      </c>
      <c r="K166" s="10">
        <v>63</v>
      </c>
      <c r="L166" s="10">
        <v>63</v>
      </c>
      <c r="M166" s="10">
        <v>63</v>
      </c>
      <c r="N166" s="10">
        <v>63</v>
      </c>
      <c r="O166" s="10">
        <v>63</v>
      </c>
      <c r="P166" s="57"/>
      <c r="Q166" s="89"/>
      <c r="R166" s="146">
        <f>SUM(D165:I165)</f>
        <v>103661</v>
      </c>
      <c r="S166" s="148" t="s">
        <v>69</v>
      </c>
      <c r="T166" s="142"/>
      <c r="U166" s="140"/>
      <c r="V166" s="138"/>
    </row>
    <row r="167" spans="2:22" ht="18.75" customHeight="1" x14ac:dyDescent="0.15">
      <c r="B167" s="100" t="s">
        <v>76</v>
      </c>
      <c r="C167" s="78"/>
      <c r="D167" s="161">
        <v>58</v>
      </c>
      <c r="E167" s="76">
        <v>58</v>
      </c>
      <c r="F167" s="76">
        <v>58</v>
      </c>
      <c r="G167" s="76">
        <v>58</v>
      </c>
      <c r="H167" s="76">
        <v>58</v>
      </c>
      <c r="I167" s="76">
        <v>58</v>
      </c>
      <c r="J167" s="76">
        <v>63</v>
      </c>
      <c r="K167" s="76">
        <v>63</v>
      </c>
      <c r="L167" s="76">
        <v>63</v>
      </c>
      <c r="M167" s="76">
        <v>58</v>
      </c>
      <c r="N167" s="76">
        <v>58</v>
      </c>
      <c r="O167" s="162">
        <v>58</v>
      </c>
      <c r="P167" s="57" t="s">
        <v>166</v>
      </c>
      <c r="Q167" s="89"/>
      <c r="R167" s="145">
        <f>R165*2+R166</f>
        <v>518891</v>
      </c>
      <c r="S167" s="148" t="s">
        <v>97</v>
      </c>
      <c r="T167" s="142"/>
      <c r="U167" s="140"/>
      <c r="V167" s="138"/>
    </row>
    <row r="168" spans="2:22" ht="18.75" customHeight="1" x14ac:dyDescent="0.15">
      <c r="B168" s="101" t="s">
        <v>74</v>
      </c>
      <c r="C168" s="61" t="s">
        <v>6</v>
      </c>
      <c r="D168" s="161">
        <v>100</v>
      </c>
      <c r="E168" s="76">
        <v>100</v>
      </c>
      <c r="F168" s="76">
        <v>100</v>
      </c>
      <c r="G168" s="76">
        <v>100</v>
      </c>
      <c r="H168" s="76">
        <v>100</v>
      </c>
      <c r="I168" s="76">
        <v>100</v>
      </c>
      <c r="J168" s="76">
        <v>100</v>
      </c>
      <c r="K168" s="76">
        <v>100</v>
      </c>
      <c r="L168" s="76">
        <v>100</v>
      </c>
      <c r="M168" s="76">
        <v>100</v>
      </c>
      <c r="N168" s="76">
        <v>100</v>
      </c>
      <c r="O168" s="162">
        <v>100</v>
      </c>
      <c r="P168" s="77"/>
      <c r="Q168" s="91"/>
      <c r="R168" s="135"/>
      <c r="S168" s="136"/>
      <c r="T168" s="143"/>
      <c r="U168" s="141"/>
      <c r="V168" s="139"/>
    </row>
    <row r="169" spans="2:22" ht="18.75" customHeight="1" thickBot="1" x14ac:dyDescent="0.2">
      <c r="B169" s="102" t="s">
        <v>75</v>
      </c>
      <c r="C169" s="79"/>
      <c r="D169" s="161">
        <v>100</v>
      </c>
      <c r="E169" s="76">
        <v>100</v>
      </c>
      <c r="F169" s="76">
        <v>100</v>
      </c>
      <c r="G169" s="76">
        <v>100</v>
      </c>
      <c r="H169" s="76">
        <v>100</v>
      </c>
      <c r="I169" s="76">
        <v>100</v>
      </c>
      <c r="J169" s="76">
        <v>100</v>
      </c>
      <c r="K169" s="76">
        <v>100</v>
      </c>
      <c r="L169" s="76">
        <v>100</v>
      </c>
      <c r="M169" s="76">
        <v>100</v>
      </c>
      <c r="N169" s="76">
        <v>100</v>
      </c>
      <c r="O169" s="162">
        <v>100</v>
      </c>
      <c r="P169" s="75" t="s">
        <v>167</v>
      </c>
      <c r="Q169" s="91"/>
      <c r="R169" s="8"/>
      <c r="S169" s="44"/>
      <c r="V169" s="131"/>
    </row>
    <row r="170" spans="2:22" ht="18.75" customHeight="1" x14ac:dyDescent="0.15">
      <c r="B170" s="98" t="s">
        <v>32</v>
      </c>
      <c r="C170" s="28" t="s">
        <v>7</v>
      </c>
      <c r="D170" s="163">
        <v>0</v>
      </c>
      <c r="E170" s="6">
        <v>0</v>
      </c>
      <c r="F170" s="7">
        <v>0</v>
      </c>
      <c r="G170" s="7">
        <v>249</v>
      </c>
      <c r="H170" s="7">
        <v>1640</v>
      </c>
      <c r="I170" s="7">
        <v>1835</v>
      </c>
      <c r="J170" s="7">
        <v>1754</v>
      </c>
      <c r="K170" s="7">
        <v>0</v>
      </c>
      <c r="L170" s="7">
        <v>0</v>
      </c>
      <c r="M170" s="7">
        <v>0</v>
      </c>
      <c r="N170" s="7">
        <v>0</v>
      </c>
      <c r="O170" s="164">
        <v>0</v>
      </c>
      <c r="P170" s="240" t="s">
        <v>146</v>
      </c>
      <c r="Q170" s="92"/>
    </row>
    <row r="171" spans="2:22" ht="18.75" customHeight="1" x14ac:dyDescent="0.15">
      <c r="B171" s="99" t="s">
        <v>33</v>
      </c>
      <c r="C171" s="29" t="s">
        <v>28</v>
      </c>
      <c r="D171" s="35">
        <v>7340</v>
      </c>
      <c r="E171" s="13">
        <v>5718</v>
      </c>
      <c r="F171" s="14">
        <v>7302</v>
      </c>
      <c r="G171" s="14">
        <v>6152</v>
      </c>
      <c r="H171" s="12">
        <v>5242</v>
      </c>
      <c r="I171" s="12">
        <v>5536</v>
      </c>
      <c r="J171" s="12">
        <v>5937</v>
      </c>
      <c r="K171" s="14">
        <v>6786</v>
      </c>
      <c r="L171" s="14">
        <v>6482</v>
      </c>
      <c r="M171" s="14">
        <v>5928</v>
      </c>
      <c r="N171" s="14">
        <v>7169</v>
      </c>
      <c r="O171" s="36">
        <v>6561</v>
      </c>
      <c r="P171" s="241"/>
      <c r="Q171" s="92"/>
    </row>
    <row r="172" spans="2:22" ht="18.75" customHeight="1" x14ac:dyDescent="0.15">
      <c r="B172" s="101" t="s">
        <v>34</v>
      </c>
      <c r="C172" s="61" t="s">
        <v>29</v>
      </c>
      <c r="D172" s="37">
        <v>10193</v>
      </c>
      <c r="E172" s="60">
        <v>11417</v>
      </c>
      <c r="F172" s="12">
        <v>10235</v>
      </c>
      <c r="G172" s="12">
        <v>9436</v>
      </c>
      <c r="H172" s="12">
        <v>11082</v>
      </c>
      <c r="I172" s="12">
        <v>10284</v>
      </c>
      <c r="J172" s="12">
        <v>9837</v>
      </c>
      <c r="K172" s="12">
        <v>11000</v>
      </c>
      <c r="L172" s="12">
        <v>10119</v>
      </c>
      <c r="M172" s="12">
        <v>11653</v>
      </c>
      <c r="N172" s="12">
        <v>10649</v>
      </c>
      <c r="O172" s="38">
        <v>10079</v>
      </c>
      <c r="P172" s="241"/>
      <c r="Q172" s="92"/>
    </row>
    <row r="173" spans="2:22" ht="18.75" customHeight="1" x14ac:dyDescent="0.15">
      <c r="B173" s="104" t="s">
        <v>54</v>
      </c>
      <c r="C173" s="81"/>
      <c r="D173" s="37">
        <v>52</v>
      </c>
      <c r="E173" s="60">
        <v>57</v>
      </c>
      <c r="F173" s="12">
        <v>58</v>
      </c>
      <c r="G173" s="12">
        <v>54</v>
      </c>
      <c r="H173" s="12">
        <v>54</v>
      </c>
      <c r="I173" s="12">
        <v>53</v>
      </c>
      <c r="J173" s="12">
        <v>53</v>
      </c>
      <c r="K173" s="12">
        <v>54</v>
      </c>
      <c r="L173" s="12">
        <v>52</v>
      </c>
      <c r="M173" s="12">
        <v>54</v>
      </c>
      <c r="N173" s="12">
        <v>53</v>
      </c>
      <c r="O173" s="38">
        <v>52</v>
      </c>
      <c r="P173" s="241"/>
      <c r="Q173" s="92"/>
    </row>
    <row r="174" spans="2:22" ht="18.75" customHeight="1" thickBot="1" x14ac:dyDescent="0.2">
      <c r="B174" s="102" t="s">
        <v>55</v>
      </c>
      <c r="C174" s="79"/>
      <c r="D174" s="66">
        <v>46.8</v>
      </c>
      <c r="E174" s="65">
        <v>41.8</v>
      </c>
      <c r="F174" s="63">
        <v>42</v>
      </c>
      <c r="G174" s="63">
        <v>40.700000000000003</v>
      </c>
      <c r="H174" s="63">
        <v>46.2</v>
      </c>
      <c r="I174" s="63">
        <v>46.3</v>
      </c>
      <c r="J174" s="63">
        <v>45.9</v>
      </c>
      <c r="K174" s="63">
        <v>45.7</v>
      </c>
      <c r="L174" s="63">
        <v>44.3</v>
      </c>
      <c r="M174" s="63">
        <v>45.2</v>
      </c>
      <c r="N174" s="63">
        <v>46.7</v>
      </c>
      <c r="O174" s="62">
        <v>44.4</v>
      </c>
      <c r="P174" s="75" t="s">
        <v>206</v>
      </c>
      <c r="Q174" s="91"/>
    </row>
    <row r="175" spans="2:22" ht="18.75" customHeight="1" thickBot="1" x14ac:dyDescent="0.2">
      <c r="B175" s="248" t="s">
        <v>8</v>
      </c>
      <c r="C175" s="249"/>
      <c r="D175" s="248" t="s">
        <v>9</v>
      </c>
      <c r="E175" s="250"/>
      <c r="F175" s="250"/>
      <c r="G175" s="250"/>
      <c r="H175" s="250"/>
      <c r="I175" s="250"/>
      <c r="J175" s="250"/>
      <c r="K175" s="250"/>
      <c r="L175" s="250"/>
      <c r="M175" s="250"/>
      <c r="N175" s="250"/>
      <c r="O175" s="249"/>
      <c r="P175" s="59" t="s">
        <v>43</v>
      </c>
      <c r="Q175" s="93"/>
    </row>
    <row r="176" spans="2:22" ht="18.75" customHeight="1" x14ac:dyDescent="0.15">
      <c r="B176" s="98" t="s">
        <v>35</v>
      </c>
      <c r="C176" s="105" t="s">
        <v>45</v>
      </c>
      <c r="D176" s="128">
        <f>ROUNDDOWN(D166*$P$176*(1.85-D168/100),2)</f>
        <v>0</v>
      </c>
      <c r="E176" s="115">
        <f t="shared" ref="E176:O176" si="76">ROUNDDOWN(E166*$P$176*(1.85-E168/100),2)</f>
        <v>0</v>
      </c>
      <c r="F176" s="115">
        <f t="shared" si="76"/>
        <v>0</v>
      </c>
      <c r="G176" s="115">
        <f t="shared" si="76"/>
        <v>0</v>
      </c>
      <c r="H176" s="115">
        <f t="shared" si="76"/>
        <v>0</v>
      </c>
      <c r="I176" s="115">
        <f t="shared" si="76"/>
        <v>0</v>
      </c>
      <c r="J176" s="115">
        <f t="shared" si="76"/>
        <v>0</v>
      </c>
      <c r="K176" s="115">
        <f t="shared" si="76"/>
        <v>0</v>
      </c>
      <c r="L176" s="115">
        <f t="shared" si="76"/>
        <v>0</v>
      </c>
      <c r="M176" s="115">
        <f t="shared" si="76"/>
        <v>0</v>
      </c>
      <c r="N176" s="115">
        <f t="shared" si="76"/>
        <v>0</v>
      </c>
      <c r="O176" s="129">
        <f t="shared" si="76"/>
        <v>0</v>
      </c>
      <c r="P176" s="132"/>
      <c r="Q176" s="265"/>
    </row>
    <row r="177" spans="2:31" ht="18.75" customHeight="1" x14ac:dyDescent="0.15">
      <c r="B177" s="101" t="s">
        <v>36</v>
      </c>
      <c r="C177" s="34" t="s">
        <v>30</v>
      </c>
      <c r="D177" s="116">
        <f>D170*$P$177</f>
        <v>0</v>
      </c>
      <c r="E177" s="118">
        <f t="shared" ref="E177:O177" si="77">E170*$P$177</f>
        <v>0</v>
      </c>
      <c r="F177" s="118">
        <f t="shared" si="77"/>
        <v>0</v>
      </c>
      <c r="G177" s="118">
        <f t="shared" si="77"/>
        <v>0</v>
      </c>
      <c r="H177" s="118">
        <f t="shared" si="77"/>
        <v>0</v>
      </c>
      <c r="I177" s="118">
        <f t="shared" si="77"/>
        <v>0</v>
      </c>
      <c r="J177" s="118">
        <f t="shared" si="77"/>
        <v>0</v>
      </c>
      <c r="K177" s="118">
        <f t="shared" si="77"/>
        <v>0</v>
      </c>
      <c r="L177" s="118">
        <f t="shared" si="77"/>
        <v>0</v>
      </c>
      <c r="M177" s="118">
        <f t="shared" si="77"/>
        <v>0</v>
      </c>
      <c r="N177" s="118">
        <f t="shared" si="77"/>
        <v>0</v>
      </c>
      <c r="O177" s="119">
        <f t="shared" si="77"/>
        <v>0</v>
      </c>
      <c r="P177" s="133"/>
      <c r="Q177" s="266"/>
    </row>
    <row r="178" spans="2:31" ht="18.75" customHeight="1" x14ac:dyDescent="0.15">
      <c r="B178" s="101" t="s">
        <v>46</v>
      </c>
      <c r="C178" s="34" t="s">
        <v>31</v>
      </c>
      <c r="D178" s="120"/>
      <c r="E178" s="122"/>
      <c r="F178" s="122"/>
      <c r="G178" s="118">
        <f>G171*$P$178</f>
        <v>0</v>
      </c>
      <c r="H178" s="118">
        <f t="shared" ref="H178:I178" si="78">H171*$P$178</f>
        <v>0</v>
      </c>
      <c r="I178" s="118">
        <f t="shared" si="78"/>
        <v>0</v>
      </c>
      <c r="J178" s="122"/>
      <c r="K178" s="122"/>
      <c r="L178" s="122"/>
      <c r="M178" s="122"/>
      <c r="N178" s="122"/>
      <c r="O178" s="123"/>
      <c r="P178" s="133"/>
      <c r="Q178" s="266"/>
    </row>
    <row r="179" spans="2:31" ht="18.75" customHeight="1" x14ac:dyDescent="0.15">
      <c r="B179" s="101" t="s">
        <v>47</v>
      </c>
      <c r="C179" s="34" t="s">
        <v>48</v>
      </c>
      <c r="D179" s="116">
        <f>D171*$P$179</f>
        <v>0</v>
      </c>
      <c r="E179" s="117">
        <f t="shared" ref="E179:F179" si="79">E171*$P$179</f>
        <v>0</v>
      </c>
      <c r="F179" s="118">
        <f t="shared" si="79"/>
        <v>0</v>
      </c>
      <c r="G179" s="122"/>
      <c r="H179" s="122"/>
      <c r="I179" s="122"/>
      <c r="J179" s="118">
        <f>J171*$P$179</f>
        <v>0</v>
      </c>
      <c r="K179" s="118">
        <f t="shared" ref="K179:O179" si="80">K171*$P$179</f>
        <v>0</v>
      </c>
      <c r="L179" s="118">
        <f t="shared" si="80"/>
        <v>0</v>
      </c>
      <c r="M179" s="118">
        <f t="shared" si="80"/>
        <v>0</v>
      </c>
      <c r="N179" s="118">
        <f t="shared" si="80"/>
        <v>0</v>
      </c>
      <c r="O179" s="119">
        <f t="shared" si="80"/>
        <v>0</v>
      </c>
      <c r="P179" s="133"/>
      <c r="Q179" s="266"/>
    </row>
    <row r="180" spans="2:31" ht="18.75" customHeight="1" x14ac:dyDescent="0.15">
      <c r="B180" s="101" t="s">
        <v>37</v>
      </c>
      <c r="C180" s="34" t="s">
        <v>49</v>
      </c>
      <c r="D180" s="116">
        <f>D172*$P$180</f>
        <v>0</v>
      </c>
      <c r="E180" s="118">
        <f t="shared" ref="E180:O180" si="81">E172*$P$180</f>
        <v>0</v>
      </c>
      <c r="F180" s="118">
        <f t="shared" si="81"/>
        <v>0</v>
      </c>
      <c r="G180" s="118">
        <f t="shared" si="81"/>
        <v>0</v>
      </c>
      <c r="H180" s="118">
        <f t="shared" si="81"/>
        <v>0</v>
      </c>
      <c r="I180" s="118">
        <f t="shared" si="81"/>
        <v>0</v>
      </c>
      <c r="J180" s="118">
        <f t="shared" si="81"/>
        <v>0</v>
      </c>
      <c r="K180" s="118">
        <f t="shared" si="81"/>
        <v>0</v>
      </c>
      <c r="L180" s="118">
        <f t="shared" si="81"/>
        <v>0</v>
      </c>
      <c r="M180" s="118">
        <f t="shared" si="81"/>
        <v>0</v>
      </c>
      <c r="N180" s="118">
        <f t="shared" si="81"/>
        <v>0</v>
      </c>
      <c r="O180" s="119">
        <f t="shared" si="81"/>
        <v>0</v>
      </c>
      <c r="P180" s="193"/>
      <c r="Q180" s="266"/>
      <c r="T180" s="16"/>
      <c r="U180" s="16"/>
      <c r="V180" s="157" t="str">
        <f>V162</f>
        <v>富田送水ポンプ場</v>
      </c>
    </row>
    <row r="181" spans="2:31" ht="18.75" customHeight="1" thickBot="1" x14ac:dyDescent="0.2">
      <c r="B181" s="101" t="s">
        <v>133</v>
      </c>
      <c r="C181" s="197" t="s">
        <v>113</v>
      </c>
      <c r="D181" s="198">
        <f>D166*$P181</f>
        <v>0</v>
      </c>
      <c r="E181" s="199">
        <f t="shared" ref="E181:O181" si="82">E166*$P181</f>
        <v>0</v>
      </c>
      <c r="F181" s="200">
        <f t="shared" si="82"/>
        <v>0</v>
      </c>
      <c r="G181" s="200">
        <f t="shared" si="82"/>
        <v>0</v>
      </c>
      <c r="H181" s="200">
        <f t="shared" si="82"/>
        <v>0</v>
      </c>
      <c r="I181" s="200">
        <f t="shared" si="82"/>
        <v>0</v>
      </c>
      <c r="J181" s="200">
        <f t="shared" si="82"/>
        <v>0</v>
      </c>
      <c r="K181" s="200">
        <f t="shared" si="82"/>
        <v>0</v>
      </c>
      <c r="L181" s="200">
        <f t="shared" si="82"/>
        <v>0</v>
      </c>
      <c r="M181" s="200">
        <f t="shared" si="82"/>
        <v>0</v>
      </c>
      <c r="N181" s="200">
        <f t="shared" si="82"/>
        <v>0</v>
      </c>
      <c r="O181" s="202">
        <f t="shared" si="82"/>
        <v>0</v>
      </c>
      <c r="P181" s="193"/>
      <c r="Q181" s="264"/>
      <c r="T181" s="16"/>
      <c r="U181" s="16"/>
      <c r="V181" s="157"/>
      <c r="W181" s="16"/>
      <c r="X181" s="16"/>
      <c r="Y181" s="16"/>
      <c r="Z181" s="16"/>
      <c r="AA181" s="16"/>
      <c r="AB181" s="16"/>
      <c r="AC181" s="16"/>
      <c r="AD181" s="16"/>
      <c r="AE181" s="16"/>
    </row>
    <row r="182" spans="2:31" ht="18.75" customHeight="1" thickBot="1" x14ac:dyDescent="0.2">
      <c r="B182" s="189" t="s">
        <v>38</v>
      </c>
      <c r="C182" s="190" t="s">
        <v>114</v>
      </c>
      <c r="D182" s="194">
        <f>INT(SUM(D176:D180)-D181)</f>
        <v>0</v>
      </c>
      <c r="E182" s="194">
        <f t="shared" ref="E182" si="83">INT(SUM(E176:E180)-E181)</f>
        <v>0</v>
      </c>
      <c r="F182" s="195">
        <f t="shared" ref="F182" si="84">INT(SUM(F176:F180)-F181)</f>
        <v>0</v>
      </c>
      <c r="G182" s="195">
        <f t="shared" ref="G182" si="85">INT(SUM(G176:G180)-G181)</f>
        <v>0</v>
      </c>
      <c r="H182" s="195">
        <f t="shared" ref="H182" si="86">INT(SUM(H176:H180)-H181)</f>
        <v>0</v>
      </c>
      <c r="I182" s="195">
        <f t="shared" ref="I182" si="87">INT(SUM(I176:I180)-I181)</f>
        <v>0</v>
      </c>
      <c r="J182" s="195">
        <f t="shared" ref="J182" si="88">INT(SUM(J176:J180)-J181)</f>
        <v>0</v>
      </c>
      <c r="K182" s="195">
        <f t="shared" ref="K182" si="89">INT(SUM(K176:K180)-K181)</f>
        <v>0</v>
      </c>
      <c r="L182" s="195">
        <f>INT(SUM(L176:L180)-L181)</f>
        <v>0</v>
      </c>
      <c r="M182" s="195">
        <f t="shared" ref="M182" si="90">INT(SUM(M176:M180)-M181)</f>
        <v>0</v>
      </c>
      <c r="N182" s="195">
        <f>INT(SUM(N176:N180)-N181)</f>
        <v>0</v>
      </c>
      <c r="O182" s="195">
        <f>INT(SUM(O176:O180)-O181)</f>
        <v>0</v>
      </c>
      <c r="P182" s="108">
        <f>SUM(D182:O182)</f>
        <v>0</v>
      </c>
      <c r="Q182" s="94"/>
      <c r="R182" s="244" t="s">
        <v>78</v>
      </c>
      <c r="S182" s="245"/>
      <c r="T182" s="245"/>
      <c r="U182" s="245"/>
      <c r="V182" s="246"/>
      <c r="W182" s="16"/>
      <c r="X182" s="16"/>
      <c r="Y182" s="16"/>
      <c r="Z182" s="16"/>
      <c r="AA182" s="16"/>
      <c r="AB182" s="16"/>
      <c r="AC182" s="16"/>
      <c r="AD182" s="16"/>
      <c r="AE182" s="16"/>
    </row>
    <row r="183" spans="2:31" s="20" customFormat="1" ht="21" customHeight="1" x14ac:dyDescent="0.15">
      <c r="B183" s="23"/>
      <c r="C183" s="107" t="s">
        <v>44</v>
      </c>
      <c r="D183" s="23"/>
      <c r="E183" s="23"/>
      <c r="F183" s="23"/>
      <c r="G183" s="23"/>
      <c r="H183" s="23"/>
      <c r="I183" s="23"/>
      <c r="J183" s="23"/>
      <c r="K183" s="23"/>
      <c r="L183" s="23"/>
      <c r="M183" s="23"/>
      <c r="N183" s="23"/>
      <c r="O183" s="41" t="s">
        <v>58</v>
      </c>
      <c r="P183" s="109">
        <f>SUM(D182:I182)</f>
        <v>0</v>
      </c>
      <c r="Q183" s="68"/>
      <c r="R183" s="152">
        <f>P182*2+P183</f>
        <v>0</v>
      </c>
      <c r="S183" s="153" t="s">
        <v>98</v>
      </c>
      <c r="T183" s="156" t="s">
        <v>99</v>
      </c>
      <c r="U183" s="154"/>
      <c r="V183" s="155"/>
    </row>
    <row r="184" spans="2:31" s="20" customFormat="1" ht="21.75" customHeight="1" thickBot="1" x14ac:dyDescent="0.2">
      <c r="B184" s="160">
        <v>8</v>
      </c>
      <c r="C184" s="106"/>
      <c r="D184" s="23"/>
      <c r="E184" s="23"/>
      <c r="F184" s="23"/>
      <c r="G184" s="23"/>
      <c r="H184" s="23"/>
      <c r="I184" s="23"/>
      <c r="J184" s="23"/>
      <c r="K184" s="23"/>
      <c r="L184" s="23"/>
      <c r="M184" s="23"/>
      <c r="N184" s="23"/>
      <c r="O184" s="41"/>
      <c r="P184" s="68"/>
      <c r="Q184" s="68"/>
      <c r="R184" s="19"/>
    </row>
    <row r="185" spans="2:31" s="20" customFormat="1" ht="21" customHeight="1" x14ac:dyDescent="0.15">
      <c r="B185" s="259" t="s">
        <v>92</v>
      </c>
      <c r="C185" s="64" t="s">
        <v>168</v>
      </c>
      <c r="D185" s="49"/>
      <c r="E185" s="49"/>
      <c r="F185" s="49"/>
      <c r="G185" s="53"/>
      <c r="H185" s="54" t="s">
        <v>51</v>
      </c>
      <c r="I185" s="261">
        <v>46</v>
      </c>
      <c r="J185" s="261"/>
      <c r="K185" s="233" t="s">
        <v>53</v>
      </c>
      <c r="L185" s="233"/>
      <c r="M185" s="55" t="s">
        <v>135</v>
      </c>
      <c r="N185" s="49"/>
      <c r="O185" s="54" t="s">
        <v>127</v>
      </c>
      <c r="P185" s="212" t="s">
        <v>136</v>
      </c>
      <c r="Q185" s="85"/>
      <c r="R185" s="19"/>
    </row>
    <row r="186" spans="2:31" s="20" customFormat="1" ht="23.25" customHeight="1" thickBot="1" x14ac:dyDescent="0.2">
      <c r="B186" s="260"/>
      <c r="C186" s="58"/>
      <c r="D186" s="67"/>
      <c r="E186" s="50"/>
      <c r="F186" s="50"/>
      <c r="G186" s="56"/>
      <c r="H186" s="51" t="s">
        <v>50</v>
      </c>
      <c r="I186" s="234">
        <v>150</v>
      </c>
      <c r="J186" s="234"/>
      <c r="K186" s="235" t="s">
        <v>52</v>
      </c>
      <c r="L186" s="235"/>
      <c r="M186" s="167">
        <v>150</v>
      </c>
      <c r="N186" s="50"/>
      <c r="O186" s="50"/>
      <c r="P186" s="52"/>
      <c r="Q186" s="48"/>
      <c r="R186" s="19"/>
      <c r="V186" s="149" t="str">
        <f>B185</f>
        <v>赤坂配水所</v>
      </c>
    </row>
    <row r="187" spans="2:31" ht="18.75" customHeight="1" x14ac:dyDescent="0.15">
      <c r="B187" s="242" t="s">
        <v>1</v>
      </c>
      <c r="C187" s="242" t="s">
        <v>2</v>
      </c>
      <c r="D187" s="227" t="s">
        <v>14</v>
      </c>
      <c r="E187" s="228"/>
      <c r="F187" s="228"/>
      <c r="G187" s="228"/>
      <c r="H187" s="228"/>
      <c r="I187" s="228"/>
      <c r="J187" s="229" t="s">
        <v>128</v>
      </c>
      <c r="K187" s="228"/>
      <c r="L187" s="228"/>
      <c r="M187" s="229" t="s">
        <v>129</v>
      </c>
      <c r="N187" s="228"/>
      <c r="O187" s="236"/>
      <c r="P187" s="242" t="s">
        <v>27</v>
      </c>
      <c r="Q187" s="88"/>
      <c r="R187" s="244" t="s">
        <v>78</v>
      </c>
      <c r="S187" s="245"/>
      <c r="T187" s="245"/>
      <c r="U187" s="245"/>
      <c r="V187" s="246"/>
    </row>
    <row r="188" spans="2:31" ht="18.75" customHeight="1" thickBot="1" x14ac:dyDescent="0.2">
      <c r="B188" s="247"/>
      <c r="C188" s="247"/>
      <c r="D188" s="31" t="s">
        <v>15</v>
      </c>
      <c r="E188" s="31" t="s">
        <v>16</v>
      </c>
      <c r="F188" s="31" t="s">
        <v>17</v>
      </c>
      <c r="G188" s="30" t="s">
        <v>18</v>
      </c>
      <c r="H188" s="30" t="s">
        <v>19</v>
      </c>
      <c r="I188" s="30" t="s">
        <v>20</v>
      </c>
      <c r="J188" s="31" t="s">
        <v>21</v>
      </c>
      <c r="K188" s="31" t="s">
        <v>22</v>
      </c>
      <c r="L188" s="31" t="s">
        <v>23</v>
      </c>
      <c r="M188" s="33" t="s">
        <v>24</v>
      </c>
      <c r="N188" s="33" t="s">
        <v>25</v>
      </c>
      <c r="O188" s="33" t="s">
        <v>26</v>
      </c>
      <c r="P188" s="239"/>
      <c r="Q188" s="27"/>
      <c r="R188" s="144" t="s">
        <v>79</v>
      </c>
      <c r="S188" s="147" t="s">
        <v>80</v>
      </c>
      <c r="T188" s="151"/>
      <c r="U188" s="150"/>
      <c r="V188" s="137"/>
    </row>
    <row r="189" spans="2:31" ht="18.75" customHeight="1" x14ac:dyDescent="0.15">
      <c r="B189" s="98" t="s">
        <v>39</v>
      </c>
      <c r="C189" s="28" t="s">
        <v>4</v>
      </c>
      <c r="D189" s="6">
        <v>16103</v>
      </c>
      <c r="E189" s="6">
        <v>14375</v>
      </c>
      <c r="F189" s="6">
        <v>15010</v>
      </c>
      <c r="G189" s="6">
        <v>14627</v>
      </c>
      <c r="H189" s="6">
        <v>14902</v>
      </c>
      <c r="I189" s="6">
        <v>15383</v>
      </c>
      <c r="J189" s="6">
        <v>14414</v>
      </c>
      <c r="K189" s="6">
        <v>15223</v>
      </c>
      <c r="L189" s="6">
        <v>14078</v>
      </c>
      <c r="M189" s="6">
        <v>16243</v>
      </c>
      <c r="N189" s="6">
        <v>16037</v>
      </c>
      <c r="O189" s="6">
        <v>15245</v>
      </c>
      <c r="P189" s="32" t="s">
        <v>169</v>
      </c>
      <c r="Q189" s="89"/>
      <c r="R189" s="145">
        <f>SUM(D189:O189)</f>
        <v>181640</v>
      </c>
      <c r="S189" s="148" t="s">
        <v>68</v>
      </c>
      <c r="T189" s="142"/>
      <c r="U189" s="140"/>
      <c r="V189" s="138"/>
    </row>
    <row r="190" spans="2:31" ht="18.75" customHeight="1" x14ac:dyDescent="0.15">
      <c r="B190" s="99" t="s">
        <v>72</v>
      </c>
      <c r="C190" s="29" t="s">
        <v>5</v>
      </c>
      <c r="D190" s="9">
        <v>46</v>
      </c>
      <c r="E190" s="9">
        <v>46</v>
      </c>
      <c r="F190" s="10">
        <v>46</v>
      </c>
      <c r="G190" s="10">
        <v>46</v>
      </c>
      <c r="H190" s="10">
        <v>46</v>
      </c>
      <c r="I190" s="10">
        <v>46</v>
      </c>
      <c r="J190" s="10">
        <v>46</v>
      </c>
      <c r="K190" s="10">
        <v>46</v>
      </c>
      <c r="L190" s="10">
        <v>46</v>
      </c>
      <c r="M190" s="10">
        <v>46</v>
      </c>
      <c r="N190" s="10">
        <v>46</v>
      </c>
      <c r="O190" s="10">
        <v>46</v>
      </c>
      <c r="P190" s="57"/>
      <c r="Q190" s="89"/>
      <c r="R190" s="146">
        <f>SUM(D189:I189)</f>
        <v>90400</v>
      </c>
      <c r="S190" s="148" t="s">
        <v>69</v>
      </c>
      <c r="T190" s="142"/>
      <c r="U190" s="140"/>
      <c r="V190" s="138"/>
    </row>
    <row r="191" spans="2:31" ht="18.75" customHeight="1" x14ac:dyDescent="0.15">
      <c r="B191" s="100" t="s">
        <v>76</v>
      </c>
      <c r="C191" s="78"/>
      <c r="D191" s="161">
        <v>45</v>
      </c>
      <c r="E191" s="76">
        <v>45</v>
      </c>
      <c r="F191" s="76">
        <v>45</v>
      </c>
      <c r="G191" s="76">
        <v>45</v>
      </c>
      <c r="H191" s="76">
        <v>45</v>
      </c>
      <c r="I191" s="76">
        <v>45</v>
      </c>
      <c r="J191" s="76">
        <v>46</v>
      </c>
      <c r="K191" s="76">
        <v>46</v>
      </c>
      <c r="L191" s="76">
        <v>45</v>
      </c>
      <c r="M191" s="76">
        <v>45</v>
      </c>
      <c r="N191" s="76">
        <v>45</v>
      </c>
      <c r="O191" s="162">
        <v>45</v>
      </c>
      <c r="P191" s="57" t="s">
        <v>170</v>
      </c>
      <c r="Q191" s="89"/>
      <c r="R191" s="145">
        <f>R189*2+R190</f>
        <v>453680</v>
      </c>
      <c r="S191" s="148" t="s">
        <v>97</v>
      </c>
      <c r="T191" s="142"/>
      <c r="U191" s="140"/>
      <c r="V191" s="138"/>
    </row>
    <row r="192" spans="2:31" ht="18.75" customHeight="1" x14ac:dyDescent="0.15">
      <c r="B192" s="101" t="s">
        <v>77</v>
      </c>
      <c r="C192" s="61" t="s">
        <v>6</v>
      </c>
      <c r="D192" s="161">
        <v>100</v>
      </c>
      <c r="E192" s="76">
        <v>100</v>
      </c>
      <c r="F192" s="76">
        <v>100</v>
      </c>
      <c r="G192" s="76">
        <v>100</v>
      </c>
      <c r="H192" s="76">
        <v>100</v>
      </c>
      <c r="I192" s="76">
        <v>100</v>
      </c>
      <c r="J192" s="76">
        <v>100</v>
      </c>
      <c r="K192" s="76">
        <v>100</v>
      </c>
      <c r="L192" s="76">
        <v>100</v>
      </c>
      <c r="M192" s="76">
        <v>100</v>
      </c>
      <c r="N192" s="76">
        <v>100</v>
      </c>
      <c r="O192" s="162">
        <v>100</v>
      </c>
      <c r="P192" s="77"/>
      <c r="Q192" s="91"/>
      <c r="R192" s="135"/>
      <c r="S192" s="136"/>
      <c r="T192" s="143"/>
      <c r="U192" s="141"/>
      <c r="V192" s="139"/>
    </row>
    <row r="193" spans="2:31" ht="18.75" customHeight="1" thickBot="1" x14ac:dyDescent="0.2">
      <c r="B193" s="102" t="s">
        <v>75</v>
      </c>
      <c r="C193" s="79"/>
      <c r="D193" s="161">
        <v>100</v>
      </c>
      <c r="E193" s="76">
        <v>100</v>
      </c>
      <c r="F193" s="76">
        <v>100</v>
      </c>
      <c r="G193" s="76">
        <v>100</v>
      </c>
      <c r="H193" s="76">
        <v>100</v>
      </c>
      <c r="I193" s="76">
        <v>100</v>
      </c>
      <c r="J193" s="76">
        <v>100</v>
      </c>
      <c r="K193" s="76">
        <v>100</v>
      </c>
      <c r="L193" s="76">
        <v>100</v>
      </c>
      <c r="M193" s="76">
        <v>100</v>
      </c>
      <c r="N193" s="76">
        <v>100</v>
      </c>
      <c r="O193" s="162">
        <v>100</v>
      </c>
      <c r="P193" s="75" t="s">
        <v>167</v>
      </c>
      <c r="Q193" s="91"/>
      <c r="R193" s="8"/>
      <c r="S193" s="44"/>
    </row>
    <row r="194" spans="2:31" ht="18.75" customHeight="1" x14ac:dyDescent="0.15">
      <c r="B194" s="98" t="s">
        <v>32</v>
      </c>
      <c r="C194" s="28" t="s">
        <v>7</v>
      </c>
      <c r="D194" s="163">
        <v>0</v>
      </c>
      <c r="E194" s="6">
        <v>0</v>
      </c>
      <c r="F194" s="7">
        <v>0</v>
      </c>
      <c r="G194" s="7">
        <v>375</v>
      </c>
      <c r="H194" s="7">
        <v>1480</v>
      </c>
      <c r="I194" s="7">
        <v>1424</v>
      </c>
      <c r="J194" s="7">
        <v>899</v>
      </c>
      <c r="K194" s="7">
        <v>0</v>
      </c>
      <c r="L194" s="7">
        <v>0</v>
      </c>
      <c r="M194" s="7">
        <v>0</v>
      </c>
      <c r="N194" s="7">
        <v>0</v>
      </c>
      <c r="O194" s="164">
        <v>0</v>
      </c>
      <c r="P194" s="240" t="s">
        <v>146</v>
      </c>
      <c r="Q194" s="92"/>
    </row>
    <row r="195" spans="2:31" ht="18.75" customHeight="1" x14ac:dyDescent="0.15">
      <c r="B195" s="99" t="s">
        <v>33</v>
      </c>
      <c r="C195" s="29" t="s">
        <v>28</v>
      </c>
      <c r="D195" s="35">
        <v>8698</v>
      </c>
      <c r="E195" s="13">
        <v>6257</v>
      </c>
      <c r="F195" s="14">
        <v>8605</v>
      </c>
      <c r="G195" s="14">
        <v>8104</v>
      </c>
      <c r="H195" s="12">
        <v>6678</v>
      </c>
      <c r="I195" s="12">
        <v>6946</v>
      </c>
      <c r="J195" s="12">
        <v>6297</v>
      </c>
      <c r="K195" s="14">
        <v>7762</v>
      </c>
      <c r="L195" s="14">
        <v>7822</v>
      </c>
      <c r="M195" s="14">
        <v>7061</v>
      </c>
      <c r="N195" s="14">
        <v>8909</v>
      </c>
      <c r="O195" s="36">
        <v>8137</v>
      </c>
      <c r="P195" s="241"/>
      <c r="Q195" s="92"/>
    </row>
    <row r="196" spans="2:31" ht="18.75" customHeight="1" x14ac:dyDescent="0.15">
      <c r="B196" s="101" t="s">
        <v>34</v>
      </c>
      <c r="C196" s="61" t="s">
        <v>29</v>
      </c>
      <c r="D196" s="37">
        <v>7405</v>
      </c>
      <c r="E196" s="60">
        <v>8118</v>
      </c>
      <c r="F196" s="12">
        <v>6405</v>
      </c>
      <c r="G196" s="12">
        <v>6148</v>
      </c>
      <c r="H196" s="12">
        <v>6744</v>
      </c>
      <c r="I196" s="12">
        <v>7013</v>
      </c>
      <c r="J196" s="12">
        <v>7218</v>
      </c>
      <c r="K196" s="12">
        <v>7461</v>
      </c>
      <c r="L196" s="12">
        <v>6256</v>
      </c>
      <c r="M196" s="12">
        <v>9182</v>
      </c>
      <c r="N196" s="12">
        <v>7128</v>
      </c>
      <c r="O196" s="38">
        <v>7108</v>
      </c>
      <c r="P196" s="241"/>
      <c r="Q196" s="92"/>
    </row>
    <row r="197" spans="2:31" ht="18.75" customHeight="1" x14ac:dyDescent="0.15">
      <c r="B197" s="104" t="s">
        <v>54</v>
      </c>
      <c r="C197" s="81"/>
      <c r="D197" s="37">
        <v>42</v>
      </c>
      <c r="E197" s="60">
        <v>39</v>
      </c>
      <c r="F197" s="12">
        <v>40</v>
      </c>
      <c r="G197" s="12">
        <v>40</v>
      </c>
      <c r="H197" s="12">
        <v>41</v>
      </c>
      <c r="I197" s="12">
        <v>39</v>
      </c>
      <c r="J197" s="12">
        <v>41</v>
      </c>
      <c r="K197" s="12">
        <v>44</v>
      </c>
      <c r="L197" s="12">
        <v>45</v>
      </c>
      <c r="M197" s="12">
        <v>41</v>
      </c>
      <c r="N197" s="12">
        <v>43</v>
      </c>
      <c r="O197" s="38">
        <v>45</v>
      </c>
      <c r="P197" s="241"/>
      <c r="Q197" s="92"/>
    </row>
    <row r="198" spans="2:31" ht="18.75" customHeight="1" thickBot="1" x14ac:dyDescent="0.2">
      <c r="B198" s="102" t="s">
        <v>55</v>
      </c>
      <c r="C198" s="79"/>
      <c r="D198" s="66">
        <v>53.3</v>
      </c>
      <c r="E198" s="65">
        <v>51.2</v>
      </c>
      <c r="F198" s="63">
        <v>52.1</v>
      </c>
      <c r="G198" s="63">
        <v>50.8</v>
      </c>
      <c r="H198" s="63">
        <v>50.5</v>
      </c>
      <c r="I198" s="63">
        <v>54.8</v>
      </c>
      <c r="J198" s="63">
        <v>48.8</v>
      </c>
      <c r="K198" s="63">
        <v>48.1</v>
      </c>
      <c r="L198" s="63">
        <v>43.5</v>
      </c>
      <c r="M198" s="63">
        <v>55</v>
      </c>
      <c r="N198" s="63">
        <v>51.8</v>
      </c>
      <c r="O198" s="62">
        <v>47.1</v>
      </c>
      <c r="P198" s="75" t="s">
        <v>207</v>
      </c>
      <c r="Q198" s="91"/>
    </row>
    <row r="199" spans="2:31" ht="18.75" customHeight="1" thickBot="1" x14ac:dyDescent="0.2">
      <c r="B199" s="248" t="s">
        <v>8</v>
      </c>
      <c r="C199" s="249"/>
      <c r="D199" s="248" t="s">
        <v>9</v>
      </c>
      <c r="E199" s="250"/>
      <c r="F199" s="250"/>
      <c r="G199" s="250"/>
      <c r="H199" s="250"/>
      <c r="I199" s="250"/>
      <c r="J199" s="250"/>
      <c r="K199" s="250"/>
      <c r="L199" s="250"/>
      <c r="M199" s="250"/>
      <c r="N199" s="250"/>
      <c r="O199" s="249"/>
      <c r="P199" s="59" t="s">
        <v>43</v>
      </c>
      <c r="Q199" s="93"/>
    </row>
    <row r="200" spans="2:31" ht="18.75" customHeight="1" x14ac:dyDescent="0.15">
      <c r="B200" s="98" t="s">
        <v>35</v>
      </c>
      <c r="C200" s="105" t="s">
        <v>57</v>
      </c>
      <c r="D200" s="128">
        <f>ROUNDDOWN(D190*$P$200*(1.85-D192/100),2)</f>
        <v>0</v>
      </c>
      <c r="E200" s="115">
        <f t="shared" ref="E200:O200" si="91">ROUNDDOWN(E190*$P$200*(1.85-E192/100),2)</f>
        <v>0</v>
      </c>
      <c r="F200" s="115">
        <f t="shared" si="91"/>
        <v>0</v>
      </c>
      <c r="G200" s="115">
        <f t="shared" si="91"/>
        <v>0</v>
      </c>
      <c r="H200" s="115">
        <f t="shared" si="91"/>
        <v>0</v>
      </c>
      <c r="I200" s="115">
        <f t="shared" si="91"/>
        <v>0</v>
      </c>
      <c r="J200" s="115">
        <f t="shared" si="91"/>
        <v>0</v>
      </c>
      <c r="K200" s="115">
        <f t="shared" si="91"/>
        <v>0</v>
      </c>
      <c r="L200" s="115">
        <f t="shared" si="91"/>
        <v>0</v>
      </c>
      <c r="M200" s="115">
        <f t="shared" si="91"/>
        <v>0</v>
      </c>
      <c r="N200" s="115">
        <f t="shared" si="91"/>
        <v>0</v>
      </c>
      <c r="O200" s="129">
        <f t="shared" si="91"/>
        <v>0</v>
      </c>
      <c r="P200" s="132"/>
      <c r="Q200" s="265"/>
    </row>
    <row r="201" spans="2:31" ht="18.75" customHeight="1" x14ac:dyDescent="0.15">
      <c r="B201" s="101" t="s">
        <v>36</v>
      </c>
      <c r="C201" s="34" t="s">
        <v>30</v>
      </c>
      <c r="D201" s="116">
        <f>D194*$P$201</f>
        <v>0</v>
      </c>
      <c r="E201" s="118">
        <f t="shared" ref="E201:O201" si="92">E194*$P$201</f>
        <v>0</v>
      </c>
      <c r="F201" s="118">
        <f t="shared" si="92"/>
        <v>0</v>
      </c>
      <c r="G201" s="118">
        <f t="shared" si="92"/>
        <v>0</v>
      </c>
      <c r="H201" s="118">
        <f t="shared" si="92"/>
        <v>0</v>
      </c>
      <c r="I201" s="118">
        <f t="shared" si="92"/>
        <v>0</v>
      </c>
      <c r="J201" s="118">
        <f t="shared" si="92"/>
        <v>0</v>
      </c>
      <c r="K201" s="118">
        <f t="shared" si="92"/>
        <v>0</v>
      </c>
      <c r="L201" s="118">
        <f t="shared" si="92"/>
        <v>0</v>
      </c>
      <c r="M201" s="118">
        <f t="shared" si="92"/>
        <v>0</v>
      </c>
      <c r="N201" s="118">
        <f t="shared" si="92"/>
        <v>0</v>
      </c>
      <c r="O201" s="119">
        <f t="shared" si="92"/>
        <v>0</v>
      </c>
      <c r="P201" s="133"/>
      <c r="Q201" s="266"/>
    </row>
    <row r="202" spans="2:31" ht="18.75" customHeight="1" x14ac:dyDescent="0.15">
      <c r="B202" s="101" t="s">
        <v>46</v>
      </c>
      <c r="C202" s="34" t="s">
        <v>31</v>
      </c>
      <c r="D202" s="120"/>
      <c r="E202" s="122"/>
      <c r="F202" s="122"/>
      <c r="G202" s="118">
        <f>G195*$P$202</f>
        <v>0</v>
      </c>
      <c r="H202" s="118">
        <f t="shared" ref="H202:I202" si="93">H195*$P$202</f>
        <v>0</v>
      </c>
      <c r="I202" s="118">
        <f t="shared" si="93"/>
        <v>0</v>
      </c>
      <c r="J202" s="122"/>
      <c r="K202" s="122"/>
      <c r="L202" s="122"/>
      <c r="M202" s="122"/>
      <c r="N202" s="122"/>
      <c r="O202" s="123"/>
      <c r="P202" s="133"/>
      <c r="Q202" s="266"/>
    </row>
    <row r="203" spans="2:31" ht="18.75" customHeight="1" x14ac:dyDescent="0.15">
      <c r="B203" s="101" t="s">
        <v>47</v>
      </c>
      <c r="C203" s="34" t="s">
        <v>48</v>
      </c>
      <c r="D203" s="116">
        <f>D195*$P$203</f>
        <v>0</v>
      </c>
      <c r="E203" s="117">
        <f t="shared" ref="E203:F203" si="94">E195*$P$203</f>
        <v>0</v>
      </c>
      <c r="F203" s="118">
        <f t="shared" si="94"/>
        <v>0</v>
      </c>
      <c r="G203" s="122"/>
      <c r="H203" s="122"/>
      <c r="I203" s="122"/>
      <c r="J203" s="118">
        <f>J195*$P$203</f>
        <v>0</v>
      </c>
      <c r="K203" s="118">
        <f t="shared" ref="K203:O203" si="95">K195*$P$203</f>
        <v>0</v>
      </c>
      <c r="L203" s="118">
        <f t="shared" si="95"/>
        <v>0</v>
      </c>
      <c r="M203" s="118">
        <f t="shared" si="95"/>
        <v>0</v>
      </c>
      <c r="N203" s="118">
        <f t="shared" si="95"/>
        <v>0</v>
      </c>
      <c r="O203" s="118">
        <f t="shared" si="95"/>
        <v>0</v>
      </c>
      <c r="P203" s="133"/>
      <c r="Q203" s="266"/>
    </row>
    <row r="204" spans="2:31" ht="18.75" customHeight="1" x14ac:dyDescent="0.15">
      <c r="B204" s="101" t="s">
        <v>37</v>
      </c>
      <c r="C204" s="34" t="s">
        <v>49</v>
      </c>
      <c r="D204" s="116">
        <f>D196*$P$204</f>
        <v>0</v>
      </c>
      <c r="E204" s="118">
        <f t="shared" ref="E204:O204" si="96">E196*$P$204</f>
        <v>0</v>
      </c>
      <c r="F204" s="118">
        <f t="shared" si="96"/>
        <v>0</v>
      </c>
      <c r="G204" s="118">
        <f t="shared" si="96"/>
        <v>0</v>
      </c>
      <c r="H204" s="118">
        <f t="shared" si="96"/>
        <v>0</v>
      </c>
      <c r="I204" s="118">
        <f t="shared" si="96"/>
        <v>0</v>
      </c>
      <c r="J204" s="118">
        <f t="shared" si="96"/>
        <v>0</v>
      </c>
      <c r="K204" s="118">
        <f t="shared" si="96"/>
        <v>0</v>
      </c>
      <c r="L204" s="118">
        <f t="shared" si="96"/>
        <v>0</v>
      </c>
      <c r="M204" s="118">
        <f t="shared" si="96"/>
        <v>0</v>
      </c>
      <c r="N204" s="118">
        <f t="shared" si="96"/>
        <v>0</v>
      </c>
      <c r="O204" s="119">
        <f t="shared" si="96"/>
        <v>0</v>
      </c>
      <c r="P204" s="193"/>
      <c r="Q204" s="266"/>
      <c r="T204" s="16"/>
      <c r="U204" s="16"/>
      <c r="V204" s="157" t="str">
        <f>V186</f>
        <v>赤坂配水所</v>
      </c>
    </row>
    <row r="205" spans="2:31" ht="18.75" customHeight="1" thickBot="1" x14ac:dyDescent="0.2">
      <c r="B205" s="101" t="s">
        <v>133</v>
      </c>
      <c r="C205" s="197" t="s">
        <v>113</v>
      </c>
      <c r="D205" s="198">
        <f>D190*$P205</f>
        <v>0</v>
      </c>
      <c r="E205" s="199">
        <f t="shared" ref="E205:O205" si="97">E190*$P205</f>
        <v>0</v>
      </c>
      <c r="F205" s="200">
        <f t="shared" si="97"/>
        <v>0</v>
      </c>
      <c r="G205" s="200">
        <f t="shared" si="97"/>
        <v>0</v>
      </c>
      <c r="H205" s="200">
        <f t="shared" si="97"/>
        <v>0</v>
      </c>
      <c r="I205" s="200">
        <f t="shared" si="97"/>
        <v>0</v>
      </c>
      <c r="J205" s="200">
        <f t="shared" si="97"/>
        <v>0</v>
      </c>
      <c r="K205" s="200">
        <f t="shared" si="97"/>
        <v>0</v>
      </c>
      <c r="L205" s="200">
        <f t="shared" si="97"/>
        <v>0</v>
      </c>
      <c r="M205" s="200">
        <f t="shared" si="97"/>
        <v>0</v>
      </c>
      <c r="N205" s="200">
        <f t="shared" si="97"/>
        <v>0</v>
      </c>
      <c r="O205" s="202">
        <f t="shared" si="97"/>
        <v>0</v>
      </c>
      <c r="P205" s="193"/>
      <c r="Q205" s="264"/>
      <c r="T205" s="16"/>
      <c r="U205" s="16"/>
      <c r="V205" s="157"/>
      <c r="W205" s="16"/>
      <c r="X205" s="16"/>
      <c r="Y205" s="16"/>
      <c r="Z205" s="16"/>
      <c r="AA205" s="16"/>
      <c r="AB205" s="16"/>
      <c r="AC205" s="16"/>
      <c r="AD205" s="16"/>
      <c r="AE205" s="16"/>
    </row>
    <row r="206" spans="2:31" ht="18.75" customHeight="1" thickBot="1" x14ac:dyDescent="0.2">
      <c r="B206" s="189" t="s">
        <v>38</v>
      </c>
      <c r="C206" s="190" t="s">
        <v>114</v>
      </c>
      <c r="D206" s="194">
        <f>INT(SUM(D200:D204)-D205)</f>
        <v>0</v>
      </c>
      <c r="E206" s="194">
        <f t="shared" ref="E206" si="98">INT(SUM(E200:E204)-E205)</f>
        <v>0</v>
      </c>
      <c r="F206" s="195">
        <f t="shared" ref="F206" si="99">INT(SUM(F200:F204)-F205)</f>
        <v>0</v>
      </c>
      <c r="G206" s="195">
        <f t="shared" ref="G206" si="100">INT(SUM(G200:G204)-G205)</f>
        <v>0</v>
      </c>
      <c r="H206" s="195">
        <f t="shared" ref="H206" si="101">INT(SUM(H200:H204)-H205)</f>
        <v>0</v>
      </c>
      <c r="I206" s="195">
        <f t="shared" ref="I206" si="102">INT(SUM(I200:I204)-I205)</f>
        <v>0</v>
      </c>
      <c r="J206" s="195">
        <f t="shared" ref="J206" si="103">INT(SUM(J200:J204)-J205)</f>
        <v>0</v>
      </c>
      <c r="K206" s="195">
        <f t="shared" ref="K206" si="104">INT(SUM(K200:K204)-K205)</f>
        <v>0</v>
      </c>
      <c r="L206" s="195">
        <f>INT(SUM(L200:L204)-L205)</f>
        <v>0</v>
      </c>
      <c r="M206" s="195">
        <f t="shared" ref="M206" si="105">INT(SUM(M200:M204)-M205)</f>
        <v>0</v>
      </c>
      <c r="N206" s="195">
        <f>INT(SUM(N200:N204)-N205)</f>
        <v>0</v>
      </c>
      <c r="O206" s="195">
        <f>INT(SUM(O200:O204)-O205)</f>
        <v>0</v>
      </c>
      <c r="P206" s="108">
        <f>SUM(D206:O206)</f>
        <v>0</v>
      </c>
      <c r="Q206" s="94"/>
      <c r="R206" s="244" t="s">
        <v>78</v>
      </c>
      <c r="S206" s="245"/>
      <c r="T206" s="245"/>
      <c r="U206" s="245"/>
      <c r="V206" s="246"/>
      <c r="W206" s="16"/>
      <c r="X206" s="16"/>
      <c r="Y206" s="16"/>
      <c r="Z206" s="16"/>
      <c r="AA206" s="16"/>
      <c r="AB206" s="16"/>
      <c r="AC206" s="16"/>
      <c r="AD206" s="16"/>
      <c r="AE206" s="16"/>
    </row>
    <row r="207" spans="2:31" s="20" customFormat="1" ht="17.25" customHeight="1" x14ac:dyDescent="0.15">
      <c r="B207" s="23"/>
      <c r="C207" s="107" t="s">
        <v>44</v>
      </c>
      <c r="D207" s="23"/>
      <c r="E207" s="23"/>
      <c r="F207" s="23"/>
      <c r="G207" s="23"/>
      <c r="H207" s="23"/>
      <c r="I207" s="23"/>
      <c r="J207" s="23"/>
      <c r="K207" s="23"/>
      <c r="L207" s="23"/>
      <c r="M207" s="23"/>
      <c r="N207" s="23"/>
      <c r="O207" s="41" t="s">
        <v>58</v>
      </c>
      <c r="P207" s="109">
        <f>SUM(D206:I206)</f>
        <v>0</v>
      </c>
      <c r="Q207" s="68"/>
      <c r="R207" s="152">
        <f>P206*2+P207</f>
        <v>0</v>
      </c>
      <c r="S207" s="153" t="s">
        <v>98</v>
      </c>
      <c r="T207" s="156" t="s">
        <v>99</v>
      </c>
      <c r="U207" s="154"/>
      <c r="V207" s="155"/>
    </row>
    <row r="208" spans="2:31" ht="18" customHeight="1" x14ac:dyDescent="0.15">
      <c r="B208" s="43" t="str">
        <f>$B$4</f>
        <v>仙台市水道局　湯元送水ポンプ場外１２施設 電力需給</v>
      </c>
      <c r="D208" s="44"/>
      <c r="E208" s="44"/>
      <c r="H208" s="257">
        <f>$H$4</f>
        <v>44287</v>
      </c>
      <c r="I208" s="257"/>
      <c r="J208" s="45" t="s">
        <v>0</v>
      </c>
      <c r="K208" s="258">
        <f>$K$4</f>
        <v>45199</v>
      </c>
      <c r="L208" s="258"/>
      <c r="M208" s="46" t="str">
        <f>$M$4</f>
        <v>２年６ヶ月</v>
      </c>
      <c r="N208" s="46"/>
      <c r="P208" s="82" t="s">
        <v>118</v>
      </c>
      <c r="Q208" s="87"/>
    </row>
    <row r="209" spans="2:22" s="20" customFormat="1" ht="12" customHeight="1" x14ac:dyDescent="0.15">
      <c r="B209" s="243" t="s">
        <v>81</v>
      </c>
      <c r="C209" s="243"/>
      <c r="D209" s="243"/>
      <c r="E209" s="243"/>
      <c r="F209" s="243"/>
      <c r="G209" s="243"/>
      <c r="H209" s="243"/>
      <c r="I209" s="243"/>
      <c r="J209" s="243"/>
      <c r="K209" s="243"/>
      <c r="L209" s="243"/>
      <c r="M209" s="243"/>
      <c r="N209" s="243"/>
      <c r="O209" s="243"/>
      <c r="P209" s="243"/>
      <c r="Q209" s="159"/>
      <c r="R209" s="19"/>
    </row>
    <row r="210" spans="2:22" s="20" customFormat="1" ht="12" customHeight="1" x14ac:dyDescent="0.15">
      <c r="B210" s="243"/>
      <c r="C210" s="243"/>
      <c r="D210" s="243"/>
      <c r="E210" s="243"/>
      <c r="F210" s="243"/>
      <c r="G210" s="243"/>
      <c r="H210" s="243"/>
      <c r="I210" s="243"/>
      <c r="J210" s="243"/>
      <c r="K210" s="243"/>
      <c r="L210" s="243"/>
      <c r="M210" s="243"/>
      <c r="N210" s="243"/>
      <c r="O210" s="243"/>
      <c r="P210" s="243"/>
      <c r="Q210" s="159"/>
      <c r="R210" s="19"/>
    </row>
    <row r="211" spans="2:22" s="20" customFormat="1" ht="18.75" customHeight="1" thickBot="1" x14ac:dyDescent="0.2">
      <c r="B211" s="160">
        <v>9</v>
      </c>
      <c r="C211" s="106"/>
      <c r="D211" s="23"/>
      <c r="E211" s="23"/>
      <c r="F211" s="23"/>
      <c r="G211" s="23"/>
      <c r="H211" s="23"/>
      <c r="I211" s="23"/>
      <c r="J211" s="23"/>
      <c r="K211" s="23"/>
      <c r="L211" s="23"/>
      <c r="M211" s="23"/>
      <c r="N211" s="23"/>
      <c r="O211" s="41"/>
      <c r="P211" s="68"/>
      <c r="Q211" s="68"/>
      <c r="R211" s="19"/>
    </row>
    <row r="212" spans="2:22" s="20" customFormat="1" ht="21" customHeight="1" x14ac:dyDescent="0.15">
      <c r="B212" s="259" t="s">
        <v>90</v>
      </c>
      <c r="C212" s="64" t="s">
        <v>171</v>
      </c>
      <c r="D212" s="49"/>
      <c r="E212" s="49"/>
      <c r="F212" s="49"/>
      <c r="G212" s="53"/>
      <c r="H212" s="54" t="s">
        <v>51</v>
      </c>
      <c r="I212" s="261">
        <v>52</v>
      </c>
      <c r="J212" s="261"/>
      <c r="K212" s="233" t="s">
        <v>53</v>
      </c>
      <c r="L212" s="233"/>
      <c r="M212" s="55" t="s">
        <v>135</v>
      </c>
      <c r="N212" s="49"/>
      <c r="O212" s="54" t="s">
        <v>127</v>
      </c>
      <c r="P212" s="212" t="s">
        <v>142</v>
      </c>
      <c r="Q212" s="85"/>
      <c r="R212" s="19"/>
    </row>
    <row r="213" spans="2:22" s="20" customFormat="1" ht="27.75" customHeight="1" thickBot="1" x14ac:dyDescent="0.2">
      <c r="B213" s="260"/>
      <c r="C213" s="58"/>
      <c r="D213" s="67"/>
      <c r="E213" s="50"/>
      <c r="F213" s="50"/>
      <c r="G213" s="56"/>
      <c r="H213" s="51" t="s">
        <v>50</v>
      </c>
      <c r="I213" s="234">
        <v>200</v>
      </c>
      <c r="J213" s="234"/>
      <c r="K213" s="235" t="s">
        <v>52</v>
      </c>
      <c r="L213" s="235"/>
      <c r="M213" s="167">
        <v>250</v>
      </c>
      <c r="N213" s="50"/>
      <c r="O213" s="50"/>
      <c r="P213" s="52"/>
      <c r="Q213" s="48"/>
      <c r="R213" s="19"/>
      <c r="V213" s="149" t="str">
        <f>B212</f>
        <v>道半送水ポンプ場</v>
      </c>
    </row>
    <row r="214" spans="2:22" ht="18.75" customHeight="1" x14ac:dyDescent="0.15">
      <c r="B214" s="242" t="s">
        <v>1</v>
      </c>
      <c r="C214" s="242" t="s">
        <v>2</v>
      </c>
      <c r="D214" s="227" t="s">
        <v>14</v>
      </c>
      <c r="E214" s="228"/>
      <c r="F214" s="228"/>
      <c r="G214" s="228"/>
      <c r="H214" s="228"/>
      <c r="I214" s="228"/>
      <c r="J214" s="229" t="s">
        <v>128</v>
      </c>
      <c r="K214" s="228"/>
      <c r="L214" s="228"/>
      <c r="M214" s="229" t="s">
        <v>129</v>
      </c>
      <c r="N214" s="228"/>
      <c r="O214" s="236"/>
      <c r="P214" s="242" t="s">
        <v>27</v>
      </c>
      <c r="Q214" s="88"/>
      <c r="R214" s="244" t="s">
        <v>78</v>
      </c>
      <c r="S214" s="245"/>
      <c r="T214" s="245"/>
      <c r="U214" s="245"/>
      <c r="V214" s="246"/>
    </row>
    <row r="215" spans="2:22" ht="18.75" customHeight="1" thickBot="1" x14ac:dyDescent="0.2">
      <c r="B215" s="247"/>
      <c r="C215" s="247"/>
      <c r="D215" s="31" t="s">
        <v>15</v>
      </c>
      <c r="E215" s="31" t="s">
        <v>16</v>
      </c>
      <c r="F215" s="31" t="s">
        <v>17</v>
      </c>
      <c r="G215" s="30" t="s">
        <v>18</v>
      </c>
      <c r="H215" s="30" t="s">
        <v>19</v>
      </c>
      <c r="I215" s="30" t="s">
        <v>20</v>
      </c>
      <c r="J215" s="31" t="s">
        <v>21</v>
      </c>
      <c r="K215" s="31" t="s">
        <v>22</v>
      </c>
      <c r="L215" s="31" t="s">
        <v>23</v>
      </c>
      <c r="M215" s="33" t="s">
        <v>24</v>
      </c>
      <c r="N215" s="33" t="s">
        <v>25</v>
      </c>
      <c r="O215" s="33" t="s">
        <v>26</v>
      </c>
      <c r="P215" s="239"/>
      <c r="Q215" s="27"/>
      <c r="R215" s="144" t="s">
        <v>79</v>
      </c>
      <c r="S215" s="147" t="s">
        <v>80</v>
      </c>
      <c r="T215" s="151"/>
      <c r="U215" s="150"/>
      <c r="V215" s="137"/>
    </row>
    <row r="216" spans="2:22" ht="18.75" customHeight="1" x14ac:dyDescent="0.15">
      <c r="B216" s="98" t="s">
        <v>39</v>
      </c>
      <c r="C216" s="28" t="s">
        <v>4</v>
      </c>
      <c r="D216" s="6">
        <v>16068</v>
      </c>
      <c r="E216" s="6">
        <v>15111</v>
      </c>
      <c r="F216" s="6">
        <v>16056</v>
      </c>
      <c r="G216" s="6">
        <v>16021</v>
      </c>
      <c r="H216" s="6">
        <v>17419</v>
      </c>
      <c r="I216" s="6">
        <v>19993</v>
      </c>
      <c r="J216" s="6">
        <v>17376</v>
      </c>
      <c r="K216" s="6">
        <v>17226</v>
      </c>
      <c r="L216" s="6">
        <v>15590</v>
      </c>
      <c r="M216" s="6">
        <v>16422</v>
      </c>
      <c r="N216" s="6">
        <v>16008</v>
      </c>
      <c r="O216" s="6">
        <v>15807</v>
      </c>
      <c r="P216" s="32" t="s">
        <v>172</v>
      </c>
      <c r="Q216" s="89"/>
      <c r="R216" s="145">
        <f>SUM(D216:O216)</f>
        <v>199097</v>
      </c>
      <c r="S216" s="148" t="s">
        <v>68</v>
      </c>
      <c r="T216" s="142"/>
      <c r="U216" s="140"/>
      <c r="V216" s="138"/>
    </row>
    <row r="217" spans="2:22" ht="18.75" customHeight="1" x14ac:dyDescent="0.15">
      <c r="B217" s="99" t="s">
        <v>72</v>
      </c>
      <c r="C217" s="29" t="s">
        <v>5</v>
      </c>
      <c r="D217" s="9">
        <v>52</v>
      </c>
      <c r="E217" s="9">
        <v>52</v>
      </c>
      <c r="F217" s="10">
        <v>52</v>
      </c>
      <c r="G217" s="10">
        <v>52</v>
      </c>
      <c r="H217" s="10">
        <v>52</v>
      </c>
      <c r="I217" s="10">
        <v>52</v>
      </c>
      <c r="J217" s="10">
        <v>52</v>
      </c>
      <c r="K217" s="10">
        <v>52</v>
      </c>
      <c r="L217" s="10">
        <v>52</v>
      </c>
      <c r="M217" s="10">
        <v>52</v>
      </c>
      <c r="N217" s="10">
        <v>52</v>
      </c>
      <c r="O217" s="10">
        <v>52</v>
      </c>
      <c r="P217" s="57"/>
      <c r="Q217" s="89"/>
      <c r="R217" s="146">
        <f>SUM(D216:I216)</f>
        <v>100668</v>
      </c>
      <c r="S217" s="148" t="s">
        <v>69</v>
      </c>
      <c r="T217" s="142"/>
      <c r="U217" s="140"/>
      <c r="V217" s="138"/>
    </row>
    <row r="218" spans="2:22" ht="18.75" customHeight="1" x14ac:dyDescent="0.15">
      <c r="B218" s="100" t="s">
        <v>76</v>
      </c>
      <c r="C218" s="78"/>
      <c r="D218" s="161">
        <v>52</v>
      </c>
      <c r="E218" s="76">
        <v>52</v>
      </c>
      <c r="F218" s="76">
        <v>52</v>
      </c>
      <c r="G218" s="76">
        <v>52</v>
      </c>
      <c r="H218" s="76">
        <v>52</v>
      </c>
      <c r="I218" s="76">
        <v>52</v>
      </c>
      <c r="J218" s="76">
        <v>52</v>
      </c>
      <c r="K218" s="76">
        <v>52</v>
      </c>
      <c r="L218" s="76">
        <v>52</v>
      </c>
      <c r="M218" s="76">
        <v>52</v>
      </c>
      <c r="N218" s="76">
        <v>52</v>
      </c>
      <c r="O218" s="162">
        <v>52</v>
      </c>
      <c r="P218" s="57" t="s">
        <v>173</v>
      </c>
      <c r="Q218" s="89"/>
      <c r="R218" s="145">
        <f>R216*2+R217</f>
        <v>498862</v>
      </c>
      <c r="S218" s="148" t="s">
        <v>97</v>
      </c>
      <c r="T218" s="142"/>
      <c r="U218" s="140"/>
      <c r="V218" s="138"/>
    </row>
    <row r="219" spans="2:22" ht="18.75" customHeight="1" x14ac:dyDescent="0.15">
      <c r="B219" s="101" t="s">
        <v>74</v>
      </c>
      <c r="C219" s="61" t="s">
        <v>6</v>
      </c>
      <c r="D219" s="161">
        <v>95</v>
      </c>
      <c r="E219" s="76">
        <v>95</v>
      </c>
      <c r="F219" s="76">
        <v>95</v>
      </c>
      <c r="G219" s="76">
        <v>95</v>
      </c>
      <c r="H219" s="76">
        <v>95</v>
      </c>
      <c r="I219" s="76">
        <v>95</v>
      </c>
      <c r="J219" s="76">
        <v>95</v>
      </c>
      <c r="K219" s="76">
        <v>95</v>
      </c>
      <c r="L219" s="76">
        <v>95</v>
      </c>
      <c r="M219" s="76">
        <v>95</v>
      </c>
      <c r="N219" s="76">
        <v>96</v>
      </c>
      <c r="O219" s="162">
        <v>96</v>
      </c>
      <c r="P219" s="77"/>
      <c r="Q219" s="91"/>
      <c r="R219" s="135"/>
      <c r="S219" s="136"/>
      <c r="T219" s="143"/>
      <c r="U219" s="141"/>
      <c r="V219" s="139"/>
    </row>
    <row r="220" spans="2:22" ht="18.75" customHeight="1" thickBot="1" x14ac:dyDescent="0.2">
      <c r="B220" s="102" t="s">
        <v>75</v>
      </c>
      <c r="C220" s="79"/>
      <c r="D220" s="161">
        <v>95</v>
      </c>
      <c r="E220" s="76">
        <v>95</v>
      </c>
      <c r="F220" s="76">
        <v>95</v>
      </c>
      <c r="G220" s="76">
        <v>95</v>
      </c>
      <c r="H220" s="76">
        <v>95</v>
      </c>
      <c r="I220" s="76">
        <v>95</v>
      </c>
      <c r="J220" s="76">
        <v>95</v>
      </c>
      <c r="K220" s="76">
        <v>95</v>
      </c>
      <c r="L220" s="76">
        <v>95</v>
      </c>
      <c r="M220" s="76">
        <v>95</v>
      </c>
      <c r="N220" s="76">
        <v>96</v>
      </c>
      <c r="O220" s="162">
        <v>96</v>
      </c>
      <c r="P220" s="75" t="s">
        <v>174</v>
      </c>
      <c r="Q220" s="91"/>
      <c r="R220" s="8"/>
      <c r="S220" s="44"/>
      <c r="V220" s="131"/>
    </row>
    <row r="221" spans="2:22" ht="18.75" customHeight="1" x14ac:dyDescent="0.15">
      <c r="B221" s="98" t="s">
        <v>32</v>
      </c>
      <c r="C221" s="28" t="s">
        <v>7</v>
      </c>
      <c r="D221" s="163">
        <v>0</v>
      </c>
      <c r="E221" s="6">
        <v>0</v>
      </c>
      <c r="F221" s="7">
        <v>0</v>
      </c>
      <c r="G221" s="7">
        <v>263</v>
      </c>
      <c r="H221" s="7">
        <v>1119</v>
      </c>
      <c r="I221" s="7">
        <v>1520</v>
      </c>
      <c r="J221" s="7">
        <v>757</v>
      </c>
      <c r="K221" s="7">
        <v>0</v>
      </c>
      <c r="L221" s="7">
        <v>0</v>
      </c>
      <c r="M221" s="7">
        <v>0</v>
      </c>
      <c r="N221" s="7">
        <v>0</v>
      </c>
      <c r="O221" s="164">
        <v>0</v>
      </c>
      <c r="P221" s="240" t="s">
        <v>146</v>
      </c>
      <c r="Q221" s="92"/>
    </row>
    <row r="222" spans="2:22" ht="18.75" customHeight="1" x14ac:dyDescent="0.15">
      <c r="B222" s="99" t="s">
        <v>33</v>
      </c>
      <c r="C222" s="29" t="s">
        <v>28</v>
      </c>
      <c r="D222" s="35">
        <v>6538</v>
      </c>
      <c r="E222" s="13">
        <v>5014</v>
      </c>
      <c r="F222" s="14">
        <v>7163</v>
      </c>
      <c r="G222" s="14">
        <v>6835</v>
      </c>
      <c r="H222" s="12">
        <v>6526</v>
      </c>
      <c r="I222" s="12">
        <v>7400</v>
      </c>
      <c r="J222" s="12">
        <v>6643</v>
      </c>
      <c r="K222" s="14">
        <v>6597</v>
      </c>
      <c r="L222" s="14">
        <v>6304</v>
      </c>
      <c r="M222" s="14">
        <v>5727</v>
      </c>
      <c r="N222" s="14">
        <v>6857</v>
      </c>
      <c r="O222" s="36">
        <v>6381</v>
      </c>
      <c r="P222" s="241"/>
      <c r="Q222" s="92"/>
    </row>
    <row r="223" spans="2:22" ht="18.75" customHeight="1" x14ac:dyDescent="0.15">
      <c r="B223" s="101" t="s">
        <v>34</v>
      </c>
      <c r="C223" s="61" t="s">
        <v>29</v>
      </c>
      <c r="D223" s="37">
        <v>9530</v>
      </c>
      <c r="E223" s="60">
        <v>10097</v>
      </c>
      <c r="F223" s="12">
        <v>8893</v>
      </c>
      <c r="G223" s="12">
        <v>8923</v>
      </c>
      <c r="H223" s="12">
        <v>9774</v>
      </c>
      <c r="I223" s="12">
        <v>11073</v>
      </c>
      <c r="J223" s="12">
        <v>9976</v>
      </c>
      <c r="K223" s="12">
        <v>10629</v>
      </c>
      <c r="L223" s="12">
        <v>9286</v>
      </c>
      <c r="M223" s="12">
        <v>10695</v>
      </c>
      <c r="N223" s="12">
        <v>9151</v>
      </c>
      <c r="O223" s="38">
        <v>9426</v>
      </c>
      <c r="P223" s="241"/>
      <c r="Q223" s="92"/>
    </row>
    <row r="224" spans="2:22" ht="18.75" customHeight="1" x14ac:dyDescent="0.15">
      <c r="B224" s="104" t="s">
        <v>54</v>
      </c>
      <c r="C224" s="81"/>
      <c r="D224" s="37">
        <v>49</v>
      </c>
      <c r="E224" s="60">
        <v>49</v>
      </c>
      <c r="F224" s="12">
        <v>49</v>
      </c>
      <c r="G224" s="12">
        <v>50</v>
      </c>
      <c r="H224" s="12">
        <v>52</v>
      </c>
      <c r="I224" s="12">
        <v>51</v>
      </c>
      <c r="J224" s="12">
        <v>51</v>
      </c>
      <c r="K224" s="12">
        <v>49</v>
      </c>
      <c r="L224" s="12">
        <v>49</v>
      </c>
      <c r="M224" s="12">
        <v>49</v>
      </c>
      <c r="N224" s="12">
        <v>49</v>
      </c>
      <c r="O224" s="38">
        <v>49</v>
      </c>
      <c r="P224" s="241"/>
      <c r="Q224" s="92"/>
    </row>
    <row r="225" spans="2:31" ht="18.75" customHeight="1" thickBot="1" x14ac:dyDescent="0.2">
      <c r="B225" s="102" t="s">
        <v>55</v>
      </c>
      <c r="C225" s="79"/>
      <c r="D225" s="66">
        <v>45.5</v>
      </c>
      <c r="E225" s="65">
        <v>42.8</v>
      </c>
      <c r="F225" s="63">
        <v>45.5</v>
      </c>
      <c r="G225" s="63">
        <v>44.5</v>
      </c>
      <c r="H225" s="63">
        <v>46.5</v>
      </c>
      <c r="I225" s="63">
        <v>54.4</v>
      </c>
      <c r="J225" s="63">
        <v>47.3</v>
      </c>
      <c r="K225" s="63">
        <v>48.8</v>
      </c>
      <c r="L225" s="63">
        <v>44.2</v>
      </c>
      <c r="M225" s="63">
        <v>46.5</v>
      </c>
      <c r="N225" s="63">
        <v>45.4</v>
      </c>
      <c r="O225" s="62">
        <v>44.8</v>
      </c>
      <c r="P225" s="75" t="s">
        <v>208</v>
      </c>
      <c r="Q225" s="91"/>
    </row>
    <row r="226" spans="2:31" ht="18.75" customHeight="1" thickBot="1" x14ac:dyDescent="0.2">
      <c r="B226" s="248" t="s">
        <v>8</v>
      </c>
      <c r="C226" s="249"/>
      <c r="D226" s="248" t="s">
        <v>9</v>
      </c>
      <c r="E226" s="250"/>
      <c r="F226" s="250"/>
      <c r="G226" s="250"/>
      <c r="H226" s="250"/>
      <c r="I226" s="250"/>
      <c r="J226" s="250"/>
      <c r="K226" s="250"/>
      <c r="L226" s="250"/>
      <c r="M226" s="250"/>
      <c r="N226" s="250"/>
      <c r="O226" s="249"/>
      <c r="P226" s="59" t="s">
        <v>43</v>
      </c>
      <c r="Q226" s="93"/>
    </row>
    <row r="227" spans="2:31" ht="18.75" customHeight="1" x14ac:dyDescent="0.15">
      <c r="B227" s="98" t="s">
        <v>35</v>
      </c>
      <c r="C227" s="105" t="s">
        <v>45</v>
      </c>
      <c r="D227" s="128">
        <f>ROUNDDOWN(D217*$P$227*(1.85-D219/100),2)</f>
        <v>0</v>
      </c>
      <c r="E227" s="115">
        <f t="shared" ref="E227:O227" si="106">ROUNDDOWN(E217*$P$227*(1.85-E219/100),2)</f>
        <v>0</v>
      </c>
      <c r="F227" s="115">
        <f t="shared" si="106"/>
        <v>0</v>
      </c>
      <c r="G227" s="115">
        <f t="shared" si="106"/>
        <v>0</v>
      </c>
      <c r="H227" s="115">
        <f t="shared" si="106"/>
        <v>0</v>
      </c>
      <c r="I227" s="115">
        <f t="shared" si="106"/>
        <v>0</v>
      </c>
      <c r="J227" s="115">
        <f t="shared" si="106"/>
        <v>0</v>
      </c>
      <c r="K227" s="115">
        <f t="shared" si="106"/>
        <v>0</v>
      </c>
      <c r="L227" s="115">
        <f t="shared" si="106"/>
        <v>0</v>
      </c>
      <c r="M227" s="115">
        <f t="shared" si="106"/>
        <v>0</v>
      </c>
      <c r="N227" s="115">
        <f t="shared" si="106"/>
        <v>0</v>
      </c>
      <c r="O227" s="129">
        <f t="shared" si="106"/>
        <v>0</v>
      </c>
      <c r="P227" s="132"/>
      <c r="Q227" s="265"/>
    </row>
    <row r="228" spans="2:31" ht="18.75" customHeight="1" x14ac:dyDescent="0.15">
      <c r="B228" s="101" t="s">
        <v>36</v>
      </c>
      <c r="C228" s="34" t="s">
        <v>30</v>
      </c>
      <c r="D228" s="116">
        <f>D221*$P$228</f>
        <v>0</v>
      </c>
      <c r="E228" s="118">
        <f t="shared" ref="E228:O228" si="107">E221*$P$228</f>
        <v>0</v>
      </c>
      <c r="F228" s="118">
        <f t="shared" si="107"/>
        <v>0</v>
      </c>
      <c r="G228" s="118">
        <f t="shared" si="107"/>
        <v>0</v>
      </c>
      <c r="H228" s="118">
        <f t="shared" si="107"/>
        <v>0</v>
      </c>
      <c r="I228" s="118">
        <f t="shared" si="107"/>
        <v>0</v>
      </c>
      <c r="J228" s="118">
        <f t="shared" si="107"/>
        <v>0</v>
      </c>
      <c r="K228" s="118">
        <f t="shared" si="107"/>
        <v>0</v>
      </c>
      <c r="L228" s="118">
        <f t="shared" si="107"/>
        <v>0</v>
      </c>
      <c r="M228" s="118">
        <f t="shared" si="107"/>
        <v>0</v>
      </c>
      <c r="N228" s="118">
        <f t="shared" si="107"/>
        <v>0</v>
      </c>
      <c r="O228" s="119">
        <f t="shared" si="107"/>
        <v>0</v>
      </c>
      <c r="P228" s="133"/>
      <c r="Q228" s="266"/>
    </row>
    <row r="229" spans="2:31" ht="18.75" customHeight="1" x14ac:dyDescent="0.15">
      <c r="B229" s="101" t="s">
        <v>46</v>
      </c>
      <c r="C229" s="34" t="s">
        <v>31</v>
      </c>
      <c r="D229" s="120"/>
      <c r="E229" s="122"/>
      <c r="F229" s="122"/>
      <c r="G229" s="118">
        <f>G222*$P$229</f>
        <v>0</v>
      </c>
      <c r="H229" s="118">
        <f t="shared" ref="H229:I229" si="108">H222*$P$229</f>
        <v>0</v>
      </c>
      <c r="I229" s="118">
        <f t="shared" si="108"/>
        <v>0</v>
      </c>
      <c r="J229" s="122"/>
      <c r="K229" s="122"/>
      <c r="L229" s="122"/>
      <c r="M229" s="122"/>
      <c r="N229" s="122"/>
      <c r="O229" s="123"/>
      <c r="P229" s="133"/>
      <c r="Q229" s="266"/>
    </row>
    <row r="230" spans="2:31" ht="18.75" customHeight="1" x14ac:dyDescent="0.15">
      <c r="B230" s="101" t="s">
        <v>47</v>
      </c>
      <c r="C230" s="34" t="s">
        <v>48</v>
      </c>
      <c r="D230" s="116">
        <f>D222*$P$230</f>
        <v>0</v>
      </c>
      <c r="E230" s="117">
        <f t="shared" ref="E230:F230" si="109">E222*$P$230</f>
        <v>0</v>
      </c>
      <c r="F230" s="118">
        <f t="shared" si="109"/>
        <v>0</v>
      </c>
      <c r="G230" s="122"/>
      <c r="H230" s="122"/>
      <c r="I230" s="122"/>
      <c r="J230" s="118">
        <f>J222*$P$230</f>
        <v>0</v>
      </c>
      <c r="K230" s="118">
        <f t="shared" ref="K230:O230" si="110">K222*$P$230</f>
        <v>0</v>
      </c>
      <c r="L230" s="118">
        <f t="shared" si="110"/>
        <v>0</v>
      </c>
      <c r="M230" s="118">
        <f t="shared" si="110"/>
        <v>0</v>
      </c>
      <c r="N230" s="118">
        <f t="shared" si="110"/>
        <v>0</v>
      </c>
      <c r="O230" s="119">
        <f t="shared" si="110"/>
        <v>0</v>
      </c>
      <c r="P230" s="133"/>
      <c r="Q230" s="266"/>
    </row>
    <row r="231" spans="2:31" ht="18.75" customHeight="1" x14ac:dyDescent="0.15">
      <c r="B231" s="101" t="s">
        <v>37</v>
      </c>
      <c r="C231" s="34" t="s">
        <v>49</v>
      </c>
      <c r="D231" s="116">
        <f>D223*$P$231</f>
        <v>0</v>
      </c>
      <c r="E231" s="118">
        <f t="shared" ref="E231:O231" si="111">E223*$P$231</f>
        <v>0</v>
      </c>
      <c r="F231" s="118">
        <f t="shared" si="111"/>
        <v>0</v>
      </c>
      <c r="G231" s="118">
        <f t="shared" si="111"/>
        <v>0</v>
      </c>
      <c r="H231" s="118">
        <f t="shared" si="111"/>
        <v>0</v>
      </c>
      <c r="I231" s="118">
        <f t="shared" si="111"/>
        <v>0</v>
      </c>
      <c r="J231" s="118">
        <f t="shared" si="111"/>
        <v>0</v>
      </c>
      <c r="K231" s="118">
        <f t="shared" si="111"/>
        <v>0</v>
      </c>
      <c r="L231" s="118">
        <f t="shared" si="111"/>
        <v>0</v>
      </c>
      <c r="M231" s="118">
        <f t="shared" si="111"/>
        <v>0</v>
      </c>
      <c r="N231" s="118">
        <f t="shared" si="111"/>
        <v>0</v>
      </c>
      <c r="O231" s="119">
        <f t="shared" si="111"/>
        <v>0</v>
      </c>
      <c r="P231" s="193"/>
      <c r="Q231" s="266"/>
      <c r="T231" s="16"/>
      <c r="U231" s="16"/>
      <c r="V231" s="157" t="str">
        <f>V213</f>
        <v>道半送水ポンプ場</v>
      </c>
    </row>
    <row r="232" spans="2:31" ht="18.75" customHeight="1" thickBot="1" x14ac:dyDescent="0.2">
      <c r="B232" s="101" t="s">
        <v>133</v>
      </c>
      <c r="C232" s="197" t="s">
        <v>113</v>
      </c>
      <c r="D232" s="198">
        <f>D217*$P232</f>
        <v>0</v>
      </c>
      <c r="E232" s="199">
        <f t="shared" ref="E232:O232" si="112">E217*$P232</f>
        <v>0</v>
      </c>
      <c r="F232" s="200">
        <f t="shared" si="112"/>
        <v>0</v>
      </c>
      <c r="G232" s="200">
        <f t="shared" si="112"/>
        <v>0</v>
      </c>
      <c r="H232" s="200">
        <f t="shared" si="112"/>
        <v>0</v>
      </c>
      <c r="I232" s="200">
        <f t="shared" si="112"/>
        <v>0</v>
      </c>
      <c r="J232" s="200">
        <f t="shared" si="112"/>
        <v>0</v>
      </c>
      <c r="K232" s="200">
        <f t="shared" si="112"/>
        <v>0</v>
      </c>
      <c r="L232" s="200">
        <f t="shared" si="112"/>
        <v>0</v>
      </c>
      <c r="M232" s="200">
        <f t="shared" si="112"/>
        <v>0</v>
      </c>
      <c r="N232" s="200">
        <f t="shared" si="112"/>
        <v>0</v>
      </c>
      <c r="O232" s="202">
        <f t="shared" si="112"/>
        <v>0</v>
      </c>
      <c r="P232" s="193"/>
      <c r="Q232" s="264"/>
      <c r="T232" s="16"/>
      <c r="U232" s="16"/>
      <c r="V232" s="157"/>
      <c r="W232" s="16"/>
      <c r="X232" s="16"/>
      <c r="Y232" s="16"/>
      <c r="Z232" s="16"/>
      <c r="AA232" s="16"/>
      <c r="AB232" s="16"/>
      <c r="AC232" s="16"/>
      <c r="AD232" s="16"/>
      <c r="AE232" s="16"/>
    </row>
    <row r="233" spans="2:31" ht="18.75" customHeight="1" thickBot="1" x14ac:dyDescent="0.2">
      <c r="B233" s="189" t="s">
        <v>38</v>
      </c>
      <c r="C233" s="190" t="s">
        <v>114</v>
      </c>
      <c r="D233" s="194">
        <f>INT(SUM(D227:D231)-D232)</f>
        <v>0</v>
      </c>
      <c r="E233" s="194">
        <f t="shared" ref="E233" si="113">INT(SUM(E227:E231)-E232)</f>
        <v>0</v>
      </c>
      <c r="F233" s="195">
        <f t="shared" ref="F233" si="114">INT(SUM(F227:F231)-F232)</f>
        <v>0</v>
      </c>
      <c r="G233" s="195">
        <f t="shared" ref="G233" si="115">INT(SUM(G227:G231)-G232)</f>
        <v>0</v>
      </c>
      <c r="H233" s="195">
        <f t="shared" ref="H233" si="116">INT(SUM(H227:H231)-H232)</f>
        <v>0</v>
      </c>
      <c r="I233" s="195">
        <f t="shared" ref="I233" si="117">INT(SUM(I227:I231)-I232)</f>
        <v>0</v>
      </c>
      <c r="J233" s="195">
        <f t="shared" ref="J233" si="118">INT(SUM(J227:J231)-J232)</f>
        <v>0</v>
      </c>
      <c r="K233" s="195">
        <f t="shared" ref="K233" si="119">INT(SUM(K227:K231)-K232)</f>
        <v>0</v>
      </c>
      <c r="L233" s="195">
        <f>INT(SUM(L227:L231)-L232)</f>
        <v>0</v>
      </c>
      <c r="M233" s="195">
        <f t="shared" ref="M233" si="120">INT(SUM(M227:M231)-M232)</f>
        <v>0</v>
      </c>
      <c r="N233" s="195">
        <f>INT(SUM(N227:N231)-N232)</f>
        <v>0</v>
      </c>
      <c r="O233" s="195">
        <f>INT(SUM(O227:O231)-O232)</f>
        <v>0</v>
      </c>
      <c r="P233" s="108">
        <f>SUM(D233:O233)</f>
        <v>0</v>
      </c>
      <c r="Q233" s="94"/>
      <c r="R233" s="244" t="s">
        <v>78</v>
      </c>
      <c r="S233" s="245"/>
      <c r="T233" s="245"/>
      <c r="U233" s="245"/>
      <c r="V233" s="246"/>
      <c r="W233" s="16"/>
      <c r="X233" s="16"/>
      <c r="Y233" s="16"/>
      <c r="Z233" s="16"/>
      <c r="AA233" s="16"/>
      <c r="AB233" s="16"/>
      <c r="AC233" s="16"/>
      <c r="AD233" s="16"/>
      <c r="AE233" s="16"/>
    </row>
    <row r="234" spans="2:31" s="20" customFormat="1" ht="21" customHeight="1" x14ac:dyDescent="0.15">
      <c r="B234" s="23"/>
      <c r="C234" s="107" t="s">
        <v>44</v>
      </c>
      <c r="D234" s="23"/>
      <c r="E234" s="23"/>
      <c r="F234" s="23"/>
      <c r="G234" s="23"/>
      <c r="H234" s="23"/>
      <c r="I234" s="23"/>
      <c r="J234" s="23"/>
      <c r="K234" s="23"/>
      <c r="L234" s="23"/>
      <c r="M234" s="23"/>
      <c r="N234" s="23"/>
      <c r="O234" s="41" t="s">
        <v>58</v>
      </c>
      <c r="P234" s="109">
        <f>SUM(D233:I233)</f>
        <v>0</v>
      </c>
      <c r="Q234" s="68"/>
      <c r="R234" s="152">
        <f>P233*2+P234</f>
        <v>0</v>
      </c>
      <c r="S234" s="153" t="s">
        <v>98</v>
      </c>
      <c r="T234" s="156" t="s">
        <v>99</v>
      </c>
      <c r="U234" s="154"/>
      <c r="V234" s="155"/>
    </row>
    <row r="235" spans="2:31" s="20" customFormat="1" ht="21.75" customHeight="1" thickBot="1" x14ac:dyDescent="0.2">
      <c r="B235" s="160">
        <v>10</v>
      </c>
      <c r="C235" s="106"/>
      <c r="D235" s="23"/>
      <c r="E235" s="23"/>
      <c r="F235" s="23"/>
      <c r="G235" s="23"/>
      <c r="H235" s="23"/>
      <c r="I235" s="23"/>
      <c r="J235" s="23"/>
      <c r="K235" s="23"/>
      <c r="L235" s="23"/>
      <c r="M235" s="23"/>
      <c r="N235" s="23"/>
      <c r="O235" s="41"/>
      <c r="P235" s="68"/>
      <c r="Q235" s="68"/>
      <c r="R235" s="19"/>
    </row>
    <row r="236" spans="2:31" s="20" customFormat="1" ht="21" customHeight="1" x14ac:dyDescent="0.15">
      <c r="B236" s="259" t="s">
        <v>93</v>
      </c>
      <c r="C236" s="64" t="s">
        <v>175</v>
      </c>
      <c r="D236" s="49"/>
      <c r="E236" s="49"/>
      <c r="F236" s="49"/>
      <c r="G236" s="53"/>
      <c r="H236" s="54" t="s">
        <v>51</v>
      </c>
      <c r="I236" s="261">
        <v>54</v>
      </c>
      <c r="J236" s="261"/>
      <c r="K236" s="233" t="s">
        <v>53</v>
      </c>
      <c r="L236" s="233"/>
      <c r="M236" s="55" t="s">
        <v>135</v>
      </c>
      <c r="N236" s="49"/>
      <c r="O236" s="54" t="s">
        <v>127</v>
      </c>
      <c r="P236" s="212" t="s">
        <v>136</v>
      </c>
      <c r="Q236" s="85"/>
      <c r="R236" s="19"/>
    </row>
    <row r="237" spans="2:31" s="20" customFormat="1" ht="23.25" customHeight="1" thickBot="1" x14ac:dyDescent="0.2">
      <c r="B237" s="260"/>
      <c r="C237" s="58"/>
      <c r="D237" s="67"/>
      <c r="E237" s="50"/>
      <c r="F237" s="50"/>
      <c r="G237" s="56"/>
      <c r="H237" s="51" t="s">
        <v>50</v>
      </c>
      <c r="I237" s="234">
        <v>200</v>
      </c>
      <c r="J237" s="234"/>
      <c r="K237" s="235" t="s">
        <v>52</v>
      </c>
      <c r="L237" s="235"/>
      <c r="M237" s="167">
        <v>200</v>
      </c>
      <c r="N237" s="50"/>
      <c r="O237" s="50"/>
      <c r="P237" s="52"/>
      <c r="Q237" s="48"/>
      <c r="R237" s="19"/>
      <c r="V237" s="149" t="str">
        <f>B236</f>
        <v>北山配水所</v>
      </c>
    </row>
    <row r="238" spans="2:31" ht="18.75" customHeight="1" x14ac:dyDescent="0.15">
      <c r="B238" s="242" t="s">
        <v>1</v>
      </c>
      <c r="C238" s="242" t="s">
        <v>2</v>
      </c>
      <c r="D238" s="227" t="s">
        <v>14</v>
      </c>
      <c r="E238" s="228"/>
      <c r="F238" s="228"/>
      <c r="G238" s="228"/>
      <c r="H238" s="228"/>
      <c r="I238" s="228"/>
      <c r="J238" s="229" t="s">
        <v>128</v>
      </c>
      <c r="K238" s="228"/>
      <c r="L238" s="228"/>
      <c r="M238" s="229" t="s">
        <v>129</v>
      </c>
      <c r="N238" s="228"/>
      <c r="O238" s="236"/>
      <c r="P238" s="242" t="s">
        <v>27</v>
      </c>
      <c r="Q238" s="88"/>
      <c r="R238" s="244" t="s">
        <v>78</v>
      </c>
      <c r="S238" s="245"/>
      <c r="T238" s="245"/>
      <c r="U238" s="245"/>
      <c r="V238" s="246"/>
    </row>
    <row r="239" spans="2:31" ht="18.75" customHeight="1" thickBot="1" x14ac:dyDescent="0.2">
      <c r="B239" s="247"/>
      <c r="C239" s="247"/>
      <c r="D239" s="31" t="s">
        <v>15</v>
      </c>
      <c r="E239" s="31" t="s">
        <v>16</v>
      </c>
      <c r="F239" s="31" t="s">
        <v>17</v>
      </c>
      <c r="G239" s="30" t="s">
        <v>18</v>
      </c>
      <c r="H239" s="30" t="s">
        <v>19</v>
      </c>
      <c r="I239" s="30" t="s">
        <v>20</v>
      </c>
      <c r="J239" s="31" t="s">
        <v>21</v>
      </c>
      <c r="K239" s="31" t="s">
        <v>22</v>
      </c>
      <c r="L239" s="31" t="s">
        <v>23</v>
      </c>
      <c r="M239" s="33" t="s">
        <v>24</v>
      </c>
      <c r="N239" s="33" t="s">
        <v>25</v>
      </c>
      <c r="O239" s="33" t="s">
        <v>26</v>
      </c>
      <c r="P239" s="239"/>
      <c r="Q239" s="27"/>
      <c r="R239" s="144" t="s">
        <v>79</v>
      </c>
      <c r="S239" s="147" t="s">
        <v>80</v>
      </c>
      <c r="T239" s="151"/>
      <c r="U239" s="150"/>
      <c r="V239" s="137"/>
    </row>
    <row r="240" spans="2:31" ht="18.75" customHeight="1" x14ac:dyDescent="0.15">
      <c r="B240" s="98" t="s">
        <v>39</v>
      </c>
      <c r="C240" s="28" t="s">
        <v>4</v>
      </c>
      <c r="D240" s="6">
        <v>8770</v>
      </c>
      <c r="E240" s="6">
        <v>8497</v>
      </c>
      <c r="F240" s="6">
        <v>8715</v>
      </c>
      <c r="G240" s="6">
        <v>8460</v>
      </c>
      <c r="H240" s="6">
        <v>8782</v>
      </c>
      <c r="I240" s="6">
        <v>10072</v>
      </c>
      <c r="J240" s="6">
        <v>7811</v>
      </c>
      <c r="K240" s="6">
        <v>8007</v>
      </c>
      <c r="L240" s="6">
        <v>7893</v>
      </c>
      <c r="M240" s="6">
        <v>8502</v>
      </c>
      <c r="N240" s="6">
        <v>8507</v>
      </c>
      <c r="O240" s="6">
        <v>8408</v>
      </c>
      <c r="P240" s="32" t="s">
        <v>176</v>
      </c>
      <c r="Q240" s="89"/>
      <c r="R240" s="145">
        <f>SUM(D240:O240)</f>
        <v>102424</v>
      </c>
      <c r="S240" s="148" t="s">
        <v>68</v>
      </c>
      <c r="T240" s="142"/>
      <c r="U240" s="140"/>
      <c r="V240" s="138"/>
    </row>
    <row r="241" spans="2:31" ht="18.75" customHeight="1" x14ac:dyDescent="0.15">
      <c r="B241" s="99" t="s">
        <v>72</v>
      </c>
      <c r="C241" s="29" t="s">
        <v>5</v>
      </c>
      <c r="D241" s="9">
        <v>54</v>
      </c>
      <c r="E241" s="9">
        <v>54</v>
      </c>
      <c r="F241" s="10">
        <v>54</v>
      </c>
      <c r="G241" s="10">
        <v>54</v>
      </c>
      <c r="H241" s="10">
        <v>54</v>
      </c>
      <c r="I241" s="10">
        <v>54</v>
      </c>
      <c r="J241" s="10">
        <v>54</v>
      </c>
      <c r="K241" s="10">
        <v>54</v>
      </c>
      <c r="L241" s="10">
        <v>54</v>
      </c>
      <c r="M241" s="10">
        <v>54</v>
      </c>
      <c r="N241" s="10">
        <v>54</v>
      </c>
      <c r="O241" s="10">
        <v>54</v>
      </c>
      <c r="P241" s="57"/>
      <c r="Q241" s="89"/>
      <c r="R241" s="146">
        <f>SUM(D240:I240)</f>
        <v>53296</v>
      </c>
      <c r="S241" s="148" t="s">
        <v>69</v>
      </c>
      <c r="T241" s="142"/>
      <c r="U241" s="140"/>
      <c r="V241" s="138"/>
    </row>
    <row r="242" spans="2:31" ht="18.75" customHeight="1" x14ac:dyDescent="0.15">
      <c r="B242" s="100" t="s">
        <v>76</v>
      </c>
      <c r="C242" s="78"/>
      <c r="D242" s="161">
        <v>49</v>
      </c>
      <c r="E242" s="76">
        <v>49</v>
      </c>
      <c r="F242" s="76">
        <v>49</v>
      </c>
      <c r="G242" s="76">
        <v>49</v>
      </c>
      <c r="H242" s="76">
        <v>48</v>
      </c>
      <c r="I242" s="76">
        <v>47</v>
      </c>
      <c r="J242" s="76">
        <v>54</v>
      </c>
      <c r="K242" s="76">
        <v>54</v>
      </c>
      <c r="L242" s="76">
        <v>54</v>
      </c>
      <c r="M242" s="76">
        <v>54</v>
      </c>
      <c r="N242" s="76">
        <v>49</v>
      </c>
      <c r="O242" s="162">
        <v>49</v>
      </c>
      <c r="P242" s="57" t="s">
        <v>177</v>
      </c>
      <c r="Q242" s="89"/>
      <c r="R242" s="145">
        <f>R240*2+R241</f>
        <v>258144</v>
      </c>
      <c r="S242" s="148" t="s">
        <v>97</v>
      </c>
      <c r="T242" s="142"/>
      <c r="U242" s="140"/>
      <c r="V242" s="138"/>
    </row>
    <row r="243" spans="2:31" ht="18.75" customHeight="1" x14ac:dyDescent="0.15">
      <c r="B243" s="101" t="s">
        <v>77</v>
      </c>
      <c r="C243" s="61" t="s">
        <v>6</v>
      </c>
      <c r="D243" s="161">
        <v>100</v>
      </c>
      <c r="E243" s="76">
        <v>100</v>
      </c>
      <c r="F243" s="76">
        <v>100</v>
      </c>
      <c r="G243" s="76">
        <v>100</v>
      </c>
      <c r="H243" s="76">
        <v>100</v>
      </c>
      <c r="I243" s="76">
        <v>100</v>
      </c>
      <c r="J243" s="76">
        <v>100</v>
      </c>
      <c r="K243" s="76">
        <v>100</v>
      </c>
      <c r="L243" s="76">
        <v>100</v>
      </c>
      <c r="M243" s="76">
        <v>100</v>
      </c>
      <c r="N243" s="76">
        <v>100</v>
      </c>
      <c r="O243" s="162">
        <v>100</v>
      </c>
      <c r="P243" s="77"/>
      <c r="Q243" s="91"/>
      <c r="R243" s="135"/>
      <c r="S243" s="136"/>
      <c r="T243" s="143"/>
      <c r="U243" s="141"/>
      <c r="V243" s="139"/>
    </row>
    <row r="244" spans="2:31" ht="18.75" customHeight="1" thickBot="1" x14ac:dyDescent="0.2">
      <c r="B244" s="102" t="s">
        <v>75</v>
      </c>
      <c r="C244" s="79"/>
      <c r="D244" s="161">
        <v>100</v>
      </c>
      <c r="E244" s="76">
        <v>100</v>
      </c>
      <c r="F244" s="76">
        <v>100</v>
      </c>
      <c r="G244" s="76">
        <v>100</v>
      </c>
      <c r="H244" s="76">
        <v>100</v>
      </c>
      <c r="I244" s="76">
        <v>100</v>
      </c>
      <c r="J244" s="76">
        <v>100</v>
      </c>
      <c r="K244" s="76">
        <v>100</v>
      </c>
      <c r="L244" s="76">
        <v>100</v>
      </c>
      <c r="M244" s="76">
        <v>100</v>
      </c>
      <c r="N244" s="76">
        <v>100</v>
      </c>
      <c r="O244" s="162">
        <v>100</v>
      </c>
      <c r="P244" s="75" t="s">
        <v>167</v>
      </c>
      <c r="Q244" s="91"/>
      <c r="R244" s="8"/>
      <c r="S244" s="44"/>
    </row>
    <row r="245" spans="2:31" ht="18.75" customHeight="1" x14ac:dyDescent="0.15">
      <c r="B245" s="98" t="s">
        <v>32</v>
      </c>
      <c r="C245" s="28" t="s">
        <v>7</v>
      </c>
      <c r="D245" s="163">
        <v>0</v>
      </c>
      <c r="E245" s="6">
        <v>0</v>
      </c>
      <c r="F245" s="7">
        <v>0</v>
      </c>
      <c r="G245" s="7">
        <v>103</v>
      </c>
      <c r="H245" s="7">
        <v>410</v>
      </c>
      <c r="I245" s="7">
        <v>507</v>
      </c>
      <c r="J245" s="7">
        <v>281</v>
      </c>
      <c r="K245" s="7">
        <v>0</v>
      </c>
      <c r="L245" s="7">
        <v>0</v>
      </c>
      <c r="M245" s="7">
        <v>0</v>
      </c>
      <c r="N245" s="7">
        <v>0</v>
      </c>
      <c r="O245" s="164">
        <v>0</v>
      </c>
      <c r="P245" s="240" t="s">
        <v>146</v>
      </c>
      <c r="Q245" s="92"/>
    </row>
    <row r="246" spans="2:31" ht="18.75" customHeight="1" x14ac:dyDescent="0.15">
      <c r="B246" s="99" t="s">
        <v>33</v>
      </c>
      <c r="C246" s="29" t="s">
        <v>28</v>
      </c>
      <c r="D246" s="35">
        <v>2778</v>
      </c>
      <c r="E246" s="13">
        <v>2069</v>
      </c>
      <c r="F246" s="14">
        <v>3208</v>
      </c>
      <c r="G246" s="14">
        <v>2584</v>
      </c>
      <c r="H246" s="12">
        <v>2589</v>
      </c>
      <c r="I246" s="12">
        <v>3217</v>
      </c>
      <c r="J246" s="12">
        <v>2337</v>
      </c>
      <c r="K246" s="14">
        <v>1950</v>
      </c>
      <c r="L246" s="14">
        <v>2024</v>
      </c>
      <c r="M246" s="14">
        <v>2479</v>
      </c>
      <c r="N246" s="14">
        <v>2914</v>
      </c>
      <c r="O246" s="36">
        <v>2391</v>
      </c>
      <c r="P246" s="241"/>
      <c r="Q246" s="92"/>
    </row>
    <row r="247" spans="2:31" ht="18.75" customHeight="1" x14ac:dyDescent="0.15">
      <c r="B247" s="101" t="s">
        <v>34</v>
      </c>
      <c r="C247" s="61" t="s">
        <v>29</v>
      </c>
      <c r="D247" s="37">
        <v>5992</v>
      </c>
      <c r="E247" s="60">
        <v>6428</v>
      </c>
      <c r="F247" s="12">
        <v>5507</v>
      </c>
      <c r="G247" s="12">
        <v>5773</v>
      </c>
      <c r="H247" s="12">
        <v>5783</v>
      </c>
      <c r="I247" s="12">
        <v>6348</v>
      </c>
      <c r="J247" s="12">
        <v>5193</v>
      </c>
      <c r="K247" s="12">
        <v>6057</v>
      </c>
      <c r="L247" s="12">
        <v>5869</v>
      </c>
      <c r="M247" s="12">
        <v>6023</v>
      </c>
      <c r="N247" s="12">
        <v>5593</v>
      </c>
      <c r="O247" s="38">
        <v>6017</v>
      </c>
      <c r="P247" s="241"/>
      <c r="Q247" s="92"/>
    </row>
    <row r="248" spans="2:31" ht="18.75" customHeight="1" x14ac:dyDescent="0.15">
      <c r="B248" s="104" t="s">
        <v>54</v>
      </c>
      <c r="C248" s="81"/>
      <c r="D248" s="37">
        <v>46</v>
      </c>
      <c r="E248" s="60">
        <v>46</v>
      </c>
      <c r="F248" s="12">
        <v>46</v>
      </c>
      <c r="G248" s="12">
        <v>46</v>
      </c>
      <c r="H248" s="12">
        <v>47</v>
      </c>
      <c r="I248" s="12">
        <v>47</v>
      </c>
      <c r="J248" s="12">
        <v>47</v>
      </c>
      <c r="K248" s="12">
        <v>46</v>
      </c>
      <c r="L248" s="12">
        <v>46</v>
      </c>
      <c r="M248" s="12">
        <v>46</v>
      </c>
      <c r="N248" s="12">
        <v>46</v>
      </c>
      <c r="O248" s="38">
        <v>46</v>
      </c>
      <c r="P248" s="241"/>
      <c r="Q248" s="92"/>
    </row>
    <row r="249" spans="2:31" ht="18.75" customHeight="1" thickBot="1" x14ac:dyDescent="0.2">
      <c r="B249" s="102" t="s">
        <v>55</v>
      </c>
      <c r="C249" s="79"/>
      <c r="D249" s="66">
        <v>26.5</v>
      </c>
      <c r="E249" s="65">
        <v>25.7</v>
      </c>
      <c r="F249" s="63">
        <v>26.3</v>
      </c>
      <c r="G249" s="63">
        <v>25.5</v>
      </c>
      <c r="H249" s="63">
        <v>26</v>
      </c>
      <c r="I249" s="63">
        <v>29.8</v>
      </c>
      <c r="J249" s="63">
        <v>23.1</v>
      </c>
      <c r="K249" s="63">
        <v>24.2</v>
      </c>
      <c r="L249" s="63">
        <v>23.8</v>
      </c>
      <c r="M249" s="63">
        <v>25.7</v>
      </c>
      <c r="N249" s="63">
        <v>25.7</v>
      </c>
      <c r="O249" s="62">
        <v>25.4</v>
      </c>
      <c r="P249" s="75" t="s">
        <v>209</v>
      </c>
      <c r="Q249" s="91"/>
    </row>
    <row r="250" spans="2:31" ht="18.75" customHeight="1" thickBot="1" x14ac:dyDescent="0.2">
      <c r="B250" s="248" t="s">
        <v>8</v>
      </c>
      <c r="C250" s="249"/>
      <c r="D250" s="248" t="s">
        <v>9</v>
      </c>
      <c r="E250" s="250"/>
      <c r="F250" s="250"/>
      <c r="G250" s="250"/>
      <c r="H250" s="250"/>
      <c r="I250" s="250"/>
      <c r="J250" s="250"/>
      <c r="K250" s="250"/>
      <c r="L250" s="250"/>
      <c r="M250" s="250"/>
      <c r="N250" s="250"/>
      <c r="O250" s="249"/>
      <c r="P250" s="59" t="s">
        <v>43</v>
      </c>
      <c r="Q250" s="93"/>
    </row>
    <row r="251" spans="2:31" ht="18.75" customHeight="1" x14ac:dyDescent="0.15">
      <c r="B251" s="98" t="s">
        <v>35</v>
      </c>
      <c r="C251" s="105" t="s">
        <v>57</v>
      </c>
      <c r="D251" s="223">
        <f t="shared" ref="D251:O251" si="121">ROUNDDOWN(D241*$P$251*(1.85-D243/100),2)</f>
        <v>0</v>
      </c>
      <c r="E251" s="224">
        <f t="shared" si="121"/>
        <v>0</v>
      </c>
      <c r="F251" s="224">
        <f t="shared" si="121"/>
        <v>0</v>
      </c>
      <c r="G251" s="224">
        <f t="shared" si="121"/>
        <v>0</v>
      </c>
      <c r="H251" s="224">
        <f t="shared" si="121"/>
        <v>0</v>
      </c>
      <c r="I251" s="224">
        <f t="shared" si="121"/>
        <v>0</v>
      </c>
      <c r="J251" s="224">
        <f t="shared" si="121"/>
        <v>0</v>
      </c>
      <c r="K251" s="224">
        <f t="shared" si="121"/>
        <v>0</v>
      </c>
      <c r="L251" s="224">
        <f t="shared" si="121"/>
        <v>0</v>
      </c>
      <c r="M251" s="224">
        <f t="shared" si="121"/>
        <v>0</v>
      </c>
      <c r="N251" s="224">
        <f t="shared" si="121"/>
        <v>0</v>
      </c>
      <c r="O251" s="225">
        <f t="shared" si="121"/>
        <v>0</v>
      </c>
      <c r="P251" s="132"/>
      <c r="Q251" s="265"/>
    </row>
    <row r="252" spans="2:31" ht="18.75" customHeight="1" x14ac:dyDescent="0.15">
      <c r="B252" s="101" t="s">
        <v>36</v>
      </c>
      <c r="C252" s="34" t="s">
        <v>30</v>
      </c>
      <c r="D252" s="116">
        <f>D245*$P$252</f>
        <v>0</v>
      </c>
      <c r="E252" s="118">
        <f t="shared" ref="E252:O252" si="122">E245*$P$252</f>
        <v>0</v>
      </c>
      <c r="F252" s="118">
        <f t="shared" si="122"/>
        <v>0</v>
      </c>
      <c r="G252" s="118">
        <f t="shared" si="122"/>
        <v>0</v>
      </c>
      <c r="H252" s="118">
        <f t="shared" si="122"/>
        <v>0</v>
      </c>
      <c r="I252" s="118">
        <f t="shared" si="122"/>
        <v>0</v>
      </c>
      <c r="J252" s="118">
        <f t="shared" si="122"/>
        <v>0</v>
      </c>
      <c r="K252" s="118">
        <f t="shared" si="122"/>
        <v>0</v>
      </c>
      <c r="L252" s="118">
        <f t="shared" si="122"/>
        <v>0</v>
      </c>
      <c r="M252" s="118">
        <f t="shared" si="122"/>
        <v>0</v>
      </c>
      <c r="N252" s="118">
        <f t="shared" si="122"/>
        <v>0</v>
      </c>
      <c r="O252" s="119">
        <f t="shared" si="122"/>
        <v>0</v>
      </c>
      <c r="P252" s="133"/>
      <c r="Q252" s="266"/>
    </row>
    <row r="253" spans="2:31" ht="18.75" customHeight="1" x14ac:dyDescent="0.15">
      <c r="B253" s="101" t="s">
        <v>46</v>
      </c>
      <c r="C253" s="34" t="s">
        <v>31</v>
      </c>
      <c r="D253" s="120"/>
      <c r="E253" s="122"/>
      <c r="F253" s="122"/>
      <c r="G253" s="118">
        <f>G246*$P$253</f>
        <v>0</v>
      </c>
      <c r="H253" s="118">
        <f t="shared" ref="H253:I253" si="123">H246*$P$253</f>
        <v>0</v>
      </c>
      <c r="I253" s="118">
        <f t="shared" si="123"/>
        <v>0</v>
      </c>
      <c r="J253" s="122"/>
      <c r="K253" s="122"/>
      <c r="L253" s="122"/>
      <c r="M253" s="122"/>
      <c r="N253" s="122"/>
      <c r="O253" s="123"/>
      <c r="P253" s="133"/>
      <c r="Q253" s="266"/>
    </row>
    <row r="254" spans="2:31" ht="18.75" customHeight="1" x14ac:dyDescent="0.15">
      <c r="B254" s="101" t="s">
        <v>47</v>
      </c>
      <c r="C254" s="34" t="s">
        <v>48</v>
      </c>
      <c r="D254" s="116">
        <f>D246*$P$254</f>
        <v>0</v>
      </c>
      <c r="E254" s="117">
        <f t="shared" ref="E254:F254" si="124">E246*$P$254</f>
        <v>0</v>
      </c>
      <c r="F254" s="118">
        <f t="shared" si="124"/>
        <v>0</v>
      </c>
      <c r="G254" s="122"/>
      <c r="H254" s="122"/>
      <c r="I254" s="122"/>
      <c r="J254" s="118">
        <f>J246*$P$254</f>
        <v>0</v>
      </c>
      <c r="K254" s="118">
        <f t="shared" ref="K254:O254" si="125">K246*$P$254</f>
        <v>0</v>
      </c>
      <c r="L254" s="118">
        <f t="shared" si="125"/>
        <v>0</v>
      </c>
      <c r="M254" s="118">
        <f t="shared" si="125"/>
        <v>0</v>
      </c>
      <c r="N254" s="118">
        <f t="shared" si="125"/>
        <v>0</v>
      </c>
      <c r="O254" s="118">
        <f t="shared" si="125"/>
        <v>0</v>
      </c>
      <c r="P254" s="133"/>
      <c r="Q254" s="266"/>
    </row>
    <row r="255" spans="2:31" ht="18.75" customHeight="1" x14ac:dyDescent="0.15">
      <c r="B255" s="101" t="s">
        <v>37</v>
      </c>
      <c r="C255" s="34" t="s">
        <v>49</v>
      </c>
      <c r="D255" s="116">
        <f>D247*$P$255</f>
        <v>0</v>
      </c>
      <c r="E255" s="118">
        <f t="shared" ref="E255:O255" si="126">E247*$P$255</f>
        <v>0</v>
      </c>
      <c r="F255" s="118">
        <f t="shared" si="126"/>
        <v>0</v>
      </c>
      <c r="G255" s="118">
        <f t="shared" si="126"/>
        <v>0</v>
      </c>
      <c r="H255" s="118">
        <f t="shared" si="126"/>
        <v>0</v>
      </c>
      <c r="I255" s="118">
        <f t="shared" si="126"/>
        <v>0</v>
      </c>
      <c r="J255" s="118">
        <f t="shared" si="126"/>
        <v>0</v>
      </c>
      <c r="K255" s="118">
        <f t="shared" si="126"/>
        <v>0</v>
      </c>
      <c r="L255" s="118">
        <f t="shared" si="126"/>
        <v>0</v>
      </c>
      <c r="M255" s="118">
        <f t="shared" si="126"/>
        <v>0</v>
      </c>
      <c r="N255" s="118">
        <f t="shared" si="126"/>
        <v>0</v>
      </c>
      <c r="O255" s="119">
        <f t="shared" si="126"/>
        <v>0</v>
      </c>
      <c r="P255" s="193"/>
      <c r="Q255" s="266"/>
      <c r="T255" s="16"/>
      <c r="U255" s="16"/>
      <c r="V255" s="157" t="str">
        <f>V237</f>
        <v>北山配水所</v>
      </c>
    </row>
    <row r="256" spans="2:31" ht="18.75" customHeight="1" thickBot="1" x14ac:dyDescent="0.2">
      <c r="B256" s="101" t="s">
        <v>133</v>
      </c>
      <c r="C256" s="197" t="s">
        <v>113</v>
      </c>
      <c r="D256" s="198">
        <f>D241*$P256</f>
        <v>0</v>
      </c>
      <c r="E256" s="199">
        <f t="shared" ref="E256:O256" si="127">E241*$P256</f>
        <v>0</v>
      </c>
      <c r="F256" s="200">
        <f t="shared" si="127"/>
        <v>0</v>
      </c>
      <c r="G256" s="200">
        <f t="shared" si="127"/>
        <v>0</v>
      </c>
      <c r="H256" s="200">
        <f t="shared" si="127"/>
        <v>0</v>
      </c>
      <c r="I256" s="200">
        <f t="shared" si="127"/>
        <v>0</v>
      </c>
      <c r="J256" s="200">
        <f t="shared" si="127"/>
        <v>0</v>
      </c>
      <c r="K256" s="200">
        <f t="shared" si="127"/>
        <v>0</v>
      </c>
      <c r="L256" s="200">
        <f t="shared" si="127"/>
        <v>0</v>
      </c>
      <c r="M256" s="200">
        <f t="shared" si="127"/>
        <v>0</v>
      </c>
      <c r="N256" s="200">
        <f t="shared" si="127"/>
        <v>0</v>
      </c>
      <c r="O256" s="202">
        <f t="shared" si="127"/>
        <v>0</v>
      </c>
      <c r="P256" s="193"/>
      <c r="Q256" s="264"/>
      <c r="T256" s="16"/>
      <c r="U256" s="16"/>
      <c r="V256" s="157"/>
      <c r="W256" s="16"/>
      <c r="X256" s="16"/>
      <c r="Y256" s="16"/>
      <c r="Z256" s="16"/>
      <c r="AA256" s="16"/>
      <c r="AB256" s="16"/>
      <c r="AC256" s="16"/>
      <c r="AD256" s="16"/>
      <c r="AE256" s="16"/>
    </row>
    <row r="257" spans="2:31" ht="18.75" customHeight="1" thickBot="1" x14ac:dyDescent="0.2">
      <c r="B257" s="189" t="s">
        <v>38</v>
      </c>
      <c r="C257" s="190" t="s">
        <v>114</v>
      </c>
      <c r="D257" s="194">
        <f>INT(SUM(D251:D255)-D256)</f>
        <v>0</v>
      </c>
      <c r="E257" s="194">
        <f t="shared" ref="E257" si="128">INT(SUM(E251:E255)-E256)</f>
        <v>0</v>
      </c>
      <c r="F257" s="195">
        <f t="shared" ref="F257" si="129">INT(SUM(F251:F255)-F256)</f>
        <v>0</v>
      </c>
      <c r="G257" s="195">
        <f t="shared" ref="G257" si="130">INT(SUM(G251:G255)-G256)</f>
        <v>0</v>
      </c>
      <c r="H257" s="195">
        <f t="shared" ref="H257" si="131">INT(SUM(H251:H255)-H256)</f>
        <v>0</v>
      </c>
      <c r="I257" s="195">
        <f t="shared" ref="I257" si="132">INT(SUM(I251:I255)-I256)</f>
        <v>0</v>
      </c>
      <c r="J257" s="195">
        <f t="shared" ref="J257" si="133">INT(SUM(J251:J255)-J256)</f>
        <v>0</v>
      </c>
      <c r="K257" s="195">
        <f t="shared" ref="K257" si="134">INT(SUM(K251:K255)-K256)</f>
        <v>0</v>
      </c>
      <c r="L257" s="195">
        <f>INT(SUM(L251:L255)-L256)</f>
        <v>0</v>
      </c>
      <c r="M257" s="195">
        <f t="shared" ref="M257" si="135">INT(SUM(M251:M255)-M256)</f>
        <v>0</v>
      </c>
      <c r="N257" s="195">
        <f>INT(SUM(N251:N255)-N256)</f>
        <v>0</v>
      </c>
      <c r="O257" s="195">
        <f>INT(SUM(O251:O255)-O256)</f>
        <v>0</v>
      </c>
      <c r="P257" s="108">
        <f>SUM(D257:O257)</f>
        <v>0</v>
      </c>
      <c r="Q257" s="94"/>
      <c r="R257" s="244" t="s">
        <v>78</v>
      </c>
      <c r="S257" s="245"/>
      <c r="T257" s="245"/>
      <c r="U257" s="245"/>
      <c r="V257" s="246"/>
      <c r="W257" s="16"/>
      <c r="X257" s="16"/>
      <c r="Y257" s="16"/>
      <c r="Z257" s="16"/>
      <c r="AA257" s="16"/>
      <c r="AB257" s="16"/>
      <c r="AC257" s="16"/>
      <c r="AD257" s="16"/>
      <c r="AE257" s="16"/>
    </row>
    <row r="258" spans="2:31" s="20" customFormat="1" ht="17.25" customHeight="1" x14ac:dyDescent="0.15">
      <c r="B258" s="23"/>
      <c r="C258" s="107" t="s">
        <v>44</v>
      </c>
      <c r="D258" s="23"/>
      <c r="E258" s="23"/>
      <c r="F258" s="23"/>
      <c r="G258" s="23"/>
      <c r="H258" s="23"/>
      <c r="I258" s="23"/>
      <c r="J258" s="23"/>
      <c r="K258" s="23"/>
      <c r="L258" s="23"/>
      <c r="M258" s="23"/>
      <c r="N258" s="23"/>
      <c r="O258" s="41" t="s">
        <v>58</v>
      </c>
      <c r="P258" s="109">
        <f>SUM(D257:I257)</f>
        <v>0</v>
      </c>
      <c r="Q258" s="68"/>
      <c r="R258" s="152">
        <f>P257*2+P258</f>
        <v>0</v>
      </c>
      <c r="S258" s="153" t="s">
        <v>98</v>
      </c>
      <c r="T258" s="156" t="s">
        <v>99</v>
      </c>
      <c r="U258" s="154"/>
      <c r="V258" s="155"/>
    </row>
    <row r="259" spans="2:31" ht="18" customHeight="1" x14ac:dyDescent="0.15">
      <c r="B259" s="43" t="str">
        <f>$B$4</f>
        <v>仙台市水道局　湯元送水ポンプ場外１２施設 電力需給</v>
      </c>
      <c r="D259" s="44"/>
      <c r="E259" s="44"/>
      <c r="H259" s="257">
        <f>$H$4</f>
        <v>44287</v>
      </c>
      <c r="I259" s="257"/>
      <c r="J259" s="45" t="s">
        <v>0</v>
      </c>
      <c r="K259" s="258">
        <f>$K$4</f>
        <v>45199</v>
      </c>
      <c r="L259" s="258"/>
      <c r="M259" s="46" t="str">
        <f>$M$4</f>
        <v>２年６ヶ月</v>
      </c>
      <c r="N259" s="46"/>
      <c r="P259" s="82" t="s">
        <v>117</v>
      </c>
      <c r="Q259" s="87"/>
    </row>
    <row r="260" spans="2:31" s="20" customFormat="1" ht="12" customHeight="1" x14ac:dyDescent="0.15">
      <c r="B260" s="243" t="s">
        <v>81</v>
      </c>
      <c r="C260" s="243"/>
      <c r="D260" s="243"/>
      <c r="E260" s="243"/>
      <c r="F260" s="243"/>
      <c r="G260" s="243"/>
      <c r="H260" s="243"/>
      <c r="I260" s="243"/>
      <c r="J260" s="243"/>
      <c r="K260" s="243"/>
      <c r="L260" s="243"/>
      <c r="M260" s="243"/>
      <c r="N260" s="243"/>
      <c r="O260" s="243"/>
      <c r="P260" s="243"/>
      <c r="Q260" s="159"/>
      <c r="R260" s="19"/>
    </row>
    <row r="261" spans="2:31" s="20" customFormat="1" ht="12" customHeight="1" x14ac:dyDescent="0.15">
      <c r="B261" s="243"/>
      <c r="C261" s="243"/>
      <c r="D261" s="243"/>
      <c r="E261" s="243"/>
      <c r="F261" s="243"/>
      <c r="G261" s="243"/>
      <c r="H261" s="243"/>
      <c r="I261" s="243"/>
      <c r="J261" s="243"/>
      <c r="K261" s="243"/>
      <c r="L261" s="243"/>
      <c r="M261" s="243"/>
      <c r="N261" s="243"/>
      <c r="O261" s="243"/>
      <c r="P261" s="243"/>
      <c r="Q261" s="159"/>
      <c r="R261" s="19"/>
    </row>
    <row r="262" spans="2:31" s="20" customFormat="1" ht="18.75" customHeight="1" thickBot="1" x14ac:dyDescent="0.2">
      <c r="B262" s="160">
        <v>11</v>
      </c>
      <c r="C262" s="106"/>
      <c r="D262" s="23"/>
      <c r="E262" s="23"/>
      <c r="F262" s="23"/>
      <c r="G262" s="23"/>
      <c r="H262" s="23"/>
      <c r="I262" s="23"/>
      <c r="J262" s="23"/>
      <c r="K262" s="23"/>
      <c r="L262" s="23"/>
      <c r="M262" s="23"/>
      <c r="N262" s="23"/>
      <c r="O262" s="41"/>
      <c r="P262" s="68"/>
      <c r="Q262" s="68"/>
      <c r="R262" s="19"/>
    </row>
    <row r="263" spans="2:31" s="20" customFormat="1" ht="21" customHeight="1" x14ac:dyDescent="0.15">
      <c r="B263" s="259" t="s">
        <v>94</v>
      </c>
      <c r="C263" s="64" t="s">
        <v>178</v>
      </c>
      <c r="D263" s="49"/>
      <c r="E263" s="49"/>
      <c r="F263" s="49"/>
      <c r="G263" s="53"/>
      <c r="H263" s="54" t="s">
        <v>51</v>
      </c>
      <c r="I263" s="261">
        <v>55</v>
      </c>
      <c r="J263" s="261"/>
      <c r="K263" s="233" t="s">
        <v>53</v>
      </c>
      <c r="L263" s="233"/>
      <c r="M263" s="55" t="s">
        <v>135</v>
      </c>
      <c r="N263" s="49"/>
      <c r="O263" s="54" t="s">
        <v>127</v>
      </c>
      <c r="P263" s="212" t="s">
        <v>142</v>
      </c>
      <c r="Q263" s="85"/>
      <c r="R263" s="19"/>
    </row>
    <row r="264" spans="2:31" s="20" customFormat="1" ht="27.75" customHeight="1" thickBot="1" x14ac:dyDescent="0.2">
      <c r="B264" s="260"/>
      <c r="C264" s="58"/>
      <c r="D264" s="67"/>
      <c r="E264" s="50"/>
      <c r="F264" s="50"/>
      <c r="G264" s="56"/>
      <c r="H264" s="51" t="s">
        <v>50</v>
      </c>
      <c r="I264" s="234">
        <v>200</v>
      </c>
      <c r="J264" s="234"/>
      <c r="K264" s="235" t="s">
        <v>52</v>
      </c>
      <c r="L264" s="235"/>
      <c r="M264" s="167">
        <v>187.5</v>
      </c>
      <c r="N264" s="50"/>
      <c r="O264" s="50"/>
      <c r="P264" s="52"/>
      <c r="Q264" s="48"/>
      <c r="R264" s="19"/>
      <c r="V264" s="149" t="str">
        <f>B263</f>
        <v>馬場中継送水ポンプ場</v>
      </c>
    </row>
    <row r="265" spans="2:31" ht="18.75" customHeight="1" x14ac:dyDescent="0.15">
      <c r="B265" s="242" t="s">
        <v>1</v>
      </c>
      <c r="C265" s="242" t="s">
        <v>2</v>
      </c>
      <c r="D265" s="227" t="s">
        <v>14</v>
      </c>
      <c r="E265" s="228"/>
      <c r="F265" s="228"/>
      <c r="G265" s="228"/>
      <c r="H265" s="228"/>
      <c r="I265" s="228"/>
      <c r="J265" s="229" t="s">
        <v>128</v>
      </c>
      <c r="K265" s="228"/>
      <c r="L265" s="228"/>
      <c r="M265" s="229" t="s">
        <v>129</v>
      </c>
      <c r="N265" s="228"/>
      <c r="O265" s="236"/>
      <c r="P265" s="242" t="s">
        <v>27</v>
      </c>
      <c r="Q265" s="88"/>
      <c r="R265" s="244" t="s">
        <v>78</v>
      </c>
      <c r="S265" s="245"/>
      <c r="T265" s="245"/>
      <c r="U265" s="245"/>
      <c r="V265" s="246"/>
    </row>
    <row r="266" spans="2:31" ht="18.75" customHeight="1" thickBot="1" x14ac:dyDescent="0.2">
      <c r="B266" s="247"/>
      <c r="C266" s="247"/>
      <c r="D266" s="31" t="s">
        <v>15</v>
      </c>
      <c r="E266" s="31" t="s">
        <v>16</v>
      </c>
      <c r="F266" s="31" t="s">
        <v>17</v>
      </c>
      <c r="G266" s="30" t="s">
        <v>18</v>
      </c>
      <c r="H266" s="30" t="s">
        <v>19</v>
      </c>
      <c r="I266" s="30" t="s">
        <v>20</v>
      </c>
      <c r="J266" s="31" t="s">
        <v>21</v>
      </c>
      <c r="K266" s="31" t="s">
        <v>22</v>
      </c>
      <c r="L266" s="31" t="s">
        <v>23</v>
      </c>
      <c r="M266" s="33" t="s">
        <v>24</v>
      </c>
      <c r="N266" s="33" t="s">
        <v>25</v>
      </c>
      <c r="O266" s="33" t="s">
        <v>26</v>
      </c>
      <c r="P266" s="239"/>
      <c r="Q266" s="27"/>
      <c r="R266" s="144" t="s">
        <v>79</v>
      </c>
      <c r="S266" s="147" t="s">
        <v>80</v>
      </c>
      <c r="T266" s="151"/>
      <c r="U266" s="150"/>
      <c r="V266" s="137"/>
    </row>
    <row r="267" spans="2:31" ht="18.75" customHeight="1" x14ac:dyDescent="0.15">
      <c r="B267" s="98" t="s">
        <v>39</v>
      </c>
      <c r="C267" s="28" t="s">
        <v>4</v>
      </c>
      <c r="D267" s="6">
        <v>7901</v>
      </c>
      <c r="E267" s="6">
        <v>7759</v>
      </c>
      <c r="F267" s="6">
        <v>7962</v>
      </c>
      <c r="G267" s="6">
        <v>7905</v>
      </c>
      <c r="H267" s="6">
        <v>8244</v>
      </c>
      <c r="I267" s="6">
        <v>8883</v>
      </c>
      <c r="J267" s="6">
        <v>7458</v>
      </c>
      <c r="K267" s="6">
        <v>7575</v>
      </c>
      <c r="L267" s="6">
        <v>7467</v>
      </c>
      <c r="M267" s="6">
        <v>7587</v>
      </c>
      <c r="N267" s="6">
        <v>7598</v>
      </c>
      <c r="O267" s="6">
        <v>7620</v>
      </c>
      <c r="P267" s="32" t="s">
        <v>179</v>
      </c>
      <c r="Q267" s="89"/>
      <c r="R267" s="145">
        <f>SUM(D267:O267)</f>
        <v>93959</v>
      </c>
      <c r="S267" s="148" t="s">
        <v>68</v>
      </c>
      <c r="T267" s="142"/>
      <c r="U267" s="140"/>
      <c r="V267" s="138"/>
    </row>
    <row r="268" spans="2:31" ht="18.75" customHeight="1" x14ac:dyDescent="0.15">
      <c r="B268" s="99" t="s">
        <v>72</v>
      </c>
      <c r="C268" s="29" t="s">
        <v>5</v>
      </c>
      <c r="D268" s="9">
        <v>55</v>
      </c>
      <c r="E268" s="9">
        <v>55</v>
      </c>
      <c r="F268" s="10">
        <v>55</v>
      </c>
      <c r="G268" s="10">
        <v>55</v>
      </c>
      <c r="H268" s="10">
        <v>55</v>
      </c>
      <c r="I268" s="10">
        <v>55</v>
      </c>
      <c r="J268" s="10">
        <v>55</v>
      </c>
      <c r="K268" s="10">
        <v>55</v>
      </c>
      <c r="L268" s="10">
        <v>55</v>
      </c>
      <c r="M268" s="10">
        <v>55</v>
      </c>
      <c r="N268" s="10">
        <v>55</v>
      </c>
      <c r="O268" s="10">
        <v>55</v>
      </c>
      <c r="P268" s="57"/>
      <c r="Q268" s="89"/>
      <c r="R268" s="146">
        <f>SUM(D267:I267)</f>
        <v>48654</v>
      </c>
      <c r="S268" s="148" t="s">
        <v>69</v>
      </c>
      <c r="T268" s="142"/>
      <c r="U268" s="140"/>
      <c r="V268" s="138"/>
    </row>
    <row r="269" spans="2:31" ht="18.75" customHeight="1" x14ac:dyDescent="0.15">
      <c r="B269" s="100" t="s">
        <v>76</v>
      </c>
      <c r="C269" s="78"/>
      <c r="D269" s="161">
        <v>55</v>
      </c>
      <c r="E269" s="76">
        <v>55</v>
      </c>
      <c r="F269" s="76">
        <v>55</v>
      </c>
      <c r="G269" s="76">
        <v>55</v>
      </c>
      <c r="H269" s="76">
        <v>55</v>
      </c>
      <c r="I269" s="76">
        <v>55</v>
      </c>
      <c r="J269" s="76">
        <v>55</v>
      </c>
      <c r="K269" s="76">
        <v>55</v>
      </c>
      <c r="L269" s="76">
        <v>55</v>
      </c>
      <c r="M269" s="76">
        <v>55</v>
      </c>
      <c r="N269" s="76">
        <v>55</v>
      </c>
      <c r="O269" s="162">
        <v>55</v>
      </c>
      <c r="P269" s="57" t="s">
        <v>180</v>
      </c>
      <c r="Q269" s="89"/>
      <c r="R269" s="145">
        <f>R267*2+R268</f>
        <v>236572</v>
      </c>
      <c r="S269" s="148" t="s">
        <v>97</v>
      </c>
      <c r="T269" s="142"/>
      <c r="U269" s="140"/>
      <c r="V269" s="138"/>
    </row>
    <row r="270" spans="2:31" ht="18.75" customHeight="1" x14ac:dyDescent="0.15">
      <c r="B270" s="101" t="s">
        <v>74</v>
      </c>
      <c r="C270" s="61" t="s">
        <v>6</v>
      </c>
      <c r="D270" s="161">
        <v>100</v>
      </c>
      <c r="E270" s="76">
        <v>100</v>
      </c>
      <c r="F270" s="76">
        <v>100</v>
      </c>
      <c r="G270" s="76">
        <v>100</v>
      </c>
      <c r="H270" s="76">
        <v>100</v>
      </c>
      <c r="I270" s="76">
        <v>100</v>
      </c>
      <c r="J270" s="76">
        <v>100</v>
      </c>
      <c r="K270" s="76">
        <v>100</v>
      </c>
      <c r="L270" s="76">
        <v>100</v>
      </c>
      <c r="M270" s="76">
        <v>100</v>
      </c>
      <c r="N270" s="76">
        <v>100</v>
      </c>
      <c r="O270" s="162">
        <v>100</v>
      </c>
      <c r="P270" s="77"/>
      <c r="Q270" s="91"/>
      <c r="R270" s="135"/>
      <c r="S270" s="136"/>
      <c r="T270" s="143"/>
      <c r="U270" s="141"/>
      <c r="V270" s="139"/>
    </row>
    <row r="271" spans="2:31" ht="18.75" customHeight="1" thickBot="1" x14ac:dyDescent="0.2">
      <c r="B271" s="102" t="s">
        <v>75</v>
      </c>
      <c r="C271" s="79"/>
      <c r="D271" s="161">
        <v>100</v>
      </c>
      <c r="E271" s="76">
        <v>100</v>
      </c>
      <c r="F271" s="76">
        <v>100</v>
      </c>
      <c r="G271" s="76">
        <v>100</v>
      </c>
      <c r="H271" s="76">
        <v>100</v>
      </c>
      <c r="I271" s="76">
        <v>100</v>
      </c>
      <c r="J271" s="76">
        <v>100</v>
      </c>
      <c r="K271" s="76">
        <v>100</v>
      </c>
      <c r="L271" s="76">
        <v>100</v>
      </c>
      <c r="M271" s="76">
        <v>100</v>
      </c>
      <c r="N271" s="76">
        <v>100</v>
      </c>
      <c r="O271" s="162">
        <v>100</v>
      </c>
      <c r="P271" s="75" t="s">
        <v>167</v>
      </c>
      <c r="Q271" s="91"/>
      <c r="R271" s="8"/>
      <c r="S271" s="44"/>
      <c r="V271" s="131"/>
    </row>
    <row r="272" spans="2:31" ht="18.75" customHeight="1" x14ac:dyDescent="0.15">
      <c r="B272" s="98" t="s">
        <v>32</v>
      </c>
      <c r="C272" s="28" t="s">
        <v>7</v>
      </c>
      <c r="D272" s="163">
        <v>0</v>
      </c>
      <c r="E272" s="6">
        <v>0</v>
      </c>
      <c r="F272" s="7">
        <v>0</v>
      </c>
      <c r="G272" s="7">
        <v>74</v>
      </c>
      <c r="H272" s="7">
        <v>275</v>
      </c>
      <c r="I272" s="7">
        <v>302</v>
      </c>
      <c r="J272" s="7">
        <v>209</v>
      </c>
      <c r="K272" s="7">
        <v>0</v>
      </c>
      <c r="L272" s="7">
        <v>0</v>
      </c>
      <c r="M272" s="7">
        <v>0</v>
      </c>
      <c r="N272" s="7">
        <v>0</v>
      </c>
      <c r="O272" s="164">
        <v>0</v>
      </c>
      <c r="P272" s="240" t="s">
        <v>146</v>
      </c>
      <c r="Q272" s="92"/>
    </row>
    <row r="273" spans="2:31" ht="18.75" customHeight="1" x14ac:dyDescent="0.15">
      <c r="B273" s="99" t="s">
        <v>33</v>
      </c>
      <c r="C273" s="29" t="s">
        <v>28</v>
      </c>
      <c r="D273" s="35">
        <v>2195</v>
      </c>
      <c r="E273" s="13">
        <v>1669</v>
      </c>
      <c r="F273" s="14">
        <v>2732</v>
      </c>
      <c r="G273" s="14">
        <v>2121</v>
      </c>
      <c r="H273" s="12">
        <v>2320</v>
      </c>
      <c r="I273" s="12">
        <v>2697</v>
      </c>
      <c r="J273" s="12">
        <v>2095</v>
      </c>
      <c r="K273" s="14">
        <v>1514</v>
      </c>
      <c r="L273" s="14">
        <v>1658</v>
      </c>
      <c r="M273" s="14">
        <v>1973</v>
      </c>
      <c r="N273" s="14">
        <v>2328</v>
      </c>
      <c r="O273" s="36">
        <v>1867</v>
      </c>
      <c r="P273" s="241"/>
      <c r="Q273" s="92"/>
    </row>
    <row r="274" spans="2:31" ht="18.75" customHeight="1" x14ac:dyDescent="0.15">
      <c r="B274" s="101" t="s">
        <v>34</v>
      </c>
      <c r="C274" s="61" t="s">
        <v>29</v>
      </c>
      <c r="D274" s="37">
        <v>5706</v>
      </c>
      <c r="E274" s="60">
        <v>6090</v>
      </c>
      <c r="F274" s="12">
        <v>5230</v>
      </c>
      <c r="G274" s="12">
        <v>5710</v>
      </c>
      <c r="H274" s="12">
        <v>5649</v>
      </c>
      <c r="I274" s="12">
        <v>5884</v>
      </c>
      <c r="J274" s="12">
        <v>5154</v>
      </c>
      <c r="K274" s="12">
        <v>6061</v>
      </c>
      <c r="L274" s="12">
        <v>5809</v>
      </c>
      <c r="M274" s="12">
        <v>5614</v>
      </c>
      <c r="N274" s="12">
        <v>5270</v>
      </c>
      <c r="O274" s="38">
        <v>5753</v>
      </c>
      <c r="P274" s="241"/>
      <c r="Q274" s="92"/>
    </row>
    <row r="275" spans="2:31" ht="18.75" customHeight="1" x14ac:dyDescent="0.15">
      <c r="B275" s="104" t="s">
        <v>54</v>
      </c>
      <c r="C275" s="81"/>
      <c r="D275" s="37">
        <v>53</v>
      </c>
      <c r="E275" s="60">
        <v>54</v>
      </c>
      <c r="F275" s="12">
        <v>55</v>
      </c>
      <c r="G275" s="12">
        <v>55</v>
      </c>
      <c r="H275" s="12">
        <v>55</v>
      </c>
      <c r="I275" s="12">
        <v>55</v>
      </c>
      <c r="J275" s="12">
        <v>53</v>
      </c>
      <c r="K275" s="12">
        <v>53</v>
      </c>
      <c r="L275" s="12">
        <v>53</v>
      </c>
      <c r="M275" s="12">
        <v>52</v>
      </c>
      <c r="N275" s="12">
        <v>53</v>
      </c>
      <c r="O275" s="38">
        <v>54</v>
      </c>
      <c r="P275" s="241"/>
      <c r="Q275" s="92"/>
    </row>
    <row r="276" spans="2:31" ht="18.75" customHeight="1" thickBot="1" x14ac:dyDescent="0.2">
      <c r="B276" s="102" t="s">
        <v>55</v>
      </c>
      <c r="C276" s="79"/>
      <c r="D276" s="66">
        <v>20.7</v>
      </c>
      <c r="E276" s="65">
        <v>20</v>
      </c>
      <c r="F276" s="63">
        <v>20.100000000000001</v>
      </c>
      <c r="G276" s="63">
        <v>20</v>
      </c>
      <c r="H276" s="63">
        <v>20.8</v>
      </c>
      <c r="I276" s="63">
        <v>22.4</v>
      </c>
      <c r="J276" s="63">
        <v>19.5</v>
      </c>
      <c r="K276" s="63">
        <v>19.899999999999999</v>
      </c>
      <c r="L276" s="63">
        <v>19.600000000000001</v>
      </c>
      <c r="M276" s="63">
        <v>20.3</v>
      </c>
      <c r="N276" s="63">
        <v>19.899999999999999</v>
      </c>
      <c r="O276" s="62">
        <v>19.600000000000001</v>
      </c>
      <c r="P276" s="75" t="s">
        <v>210</v>
      </c>
      <c r="Q276" s="91"/>
    </row>
    <row r="277" spans="2:31" ht="18.75" customHeight="1" thickBot="1" x14ac:dyDescent="0.2">
      <c r="B277" s="248" t="s">
        <v>8</v>
      </c>
      <c r="C277" s="249"/>
      <c r="D277" s="248" t="s">
        <v>9</v>
      </c>
      <c r="E277" s="250"/>
      <c r="F277" s="250"/>
      <c r="G277" s="250"/>
      <c r="H277" s="250"/>
      <c r="I277" s="250"/>
      <c r="J277" s="250"/>
      <c r="K277" s="250"/>
      <c r="L277" s="250"/>
      <c r="M277" s="250"/>
      <c r="N277" s="250"/>
      <c r="O277" s="249"/>
      <c r="P277" s="59" t="s">
        <v>43</v>
      </c>
      <c r="Q277" s="93"/>
    </row>
    <row r="278" spans="2:31" ht="18.75" customHeight="1" x14ac:dyDescent="0.15">
      <c r="B278" s="98" t="s">
        <v>35</v>
      </c>
      <c r="C278" s="105" t="s">
        <v>45</v>
      </c>
      <c r="D278" s="128">
        <f>ROUNDDOWN(D268*$P$278*(1.85-D270/100),2)</f>
        <v>0</v>
      </c>
      <c r="E278" s="115">
        <f t="shared" ref="E278:O278" si="136">ROUNDDOWN(E268*$P$278*(1.85-E270/100),2)</f>
        <v>0</v>
      </c>
      <c r="F278" s="115">
        <f t="shared" si="136"/>
        <v>0</v>
      </c>
      <c r="G278" s="115">
        <f t="shared" si="136"/>
        <v>0</v>
      </c>
      <c r="H278" s="115">
        <f t="shared" si="136"/>
        <v>0</v>
      </c>
      <c r="I278" s="115">
        <f t="shared" si="136"/>
        <v>0</v>
      </c>
      <c r="J278" s="115">
        <f t="shared" si="136"/>
        <v>0</v>
      </c>
      <c r="K278" s="115">
        <f t="shared" si="136"/>
        <v>0</v>
      </c>
      <c r="L278" s="115">
        <f t="shared" si="136"/>
        <v>0</v>
      </c>
      <c r="M278" s="115">
        <f t="shared" si="136"/>
        <v>0</v>
      </c>
      <c r="N278" s="115">
        <f t="shared" si="136"/>
        <v>0</v>
      </c>
      <c r="O278" s="129">
        <f t="shared" si="136"/>
        <v>0</v>
      </c>
      <c r="P278" s="132"/>
      <c r="Q278" s="265"/>
    </row>
    <row r="279" spans="2:31" ht="18.75" customHeight="1" x14ac:dyDescent="0.15">
      <c r="B279" s="101" t="s">
        <v>36</v>
      </c>
      <c r="C279" s="34" t="s">
        <v>30</v>
      </c>
      <c r="D279" s="116">
        <f>D272*$P$279</f>
        <v>0</v>
      </c>
      <c r="E279" s="118">
        <f t="shared" ref="E279:O279" si="137">E272*$P$279</f>
        <v>0</v>
      </c>
      <c r="F279" s="118">
        <f t="shared" si="137"/>
        <v>0</v>
      </c>
      <c r="G279" s="118">
        <f t="shared" si="137"/>
        <v>0</v>
      </c>
      <c r="H279" s="118">
        <f t="shared" si="137"/>
        <v>0</v>
      </c>
      <c r="I279" s="118">
        <f t="shared" si="137"/>
        <v>0</v>
      </c>
      <c r="J279" s="118">
        <f t="shared" si="137"/>
        <v>0</v>
      </c>
      <c r="K279" s="118">
        <f t="shared" si="137"/>
        <v>0</v>
      </c>
      <c r="L279" s="118">
        <f t="shared" si="137"/>
        <v>0</v>
      </c>
      <c r="M279" s="118">
        <f t="shared" si="137"/>
        <v>0</v>
      </c>
      <c r="N279" s="118">
        <f t="shared" si="137"/>
        <v>0</v>
      </c>
      <c r="O279" s="119">
        <f t="shared" si="137"/>
        <v>0</v>
      </c>
      <c r="P279" s="133"/>
      <c r="Q279" s="266"/>
    </row>
    <row r="280" spans="2:31" ht="18.75" customHeight="1" x14ac:dyDescent="0.15">
      <c r="B280" s="101" t="s">
        <v>46</v>
      </c>
      <c r="C280" s="34" t="s">
        <v>31</v>
      </c>
      <c r="D280" s="120"/>
      <c r="E280" s="122"/>
      <c r="F280" s="122"/>
      <c r="G280" s="118">
        <f>G273*$P$280</f>
        <v>0</v>
      </c>
      <c r="H280" s="118">
        <f t="shared" ref="H280:I280" si="138">H273*$P$280</f>
        <v>0</v>
      </c>
      <c r="I280" s="118">
        <f t="shared" si="138"/>
        <v>0</v>
      </c>
      <c r="J280" s="122"/>
      <c r="K280" s="122"/>
      <c r="L280" s="122"/>
      <c r="M280" s="122"/>
      <c r="N280" s="122"/>
      <c r="O280" s="123"/>
      <c r="P280" s="133"/>
      <c r="Q280" s="266"/>
    </row>
    <row r="281" spans="2:31" ht="18.75" customHeight="1" x14ac:dyDescent="0.15">
      <c r="B281" s="101" t="s">
        <v>47</v>
      </c>
      <c r="C281" s="34" t="s">
        <v>48</v>
      </c>
      <c r="D281" s="116">
        <f>D273*$P$281</f>
        <v>0</v>
      </c>
      <c r="E281" s="117">
        <f t="shared" ref="E281:F281" si="139">E273*$P$281</f>
        <v>0</v>
      </c>
      <c r="F281" s="118">
        <f t="shared" si="139"/>
        <v>0</v>
      </c>
      <c r="G281" s="122"/>
      <c r="H281" s="122"/>
      <c r="I281" s="122"/>
      <c r="J281" s="118">
        <f>J273*$P$281</f>
        <v>0</v>
      </c>
      <c r="K281" s="118">
        <f t="shared" ref="K281:O281" si="140">K273*$P$281</f>
        <v>0</v>
      </c>
      <c r="L281" s="118">
        <f t="shared" si="140"/>
        <v>0</v>
      </c>
      <c r="M281" s="118">
        <f t="shared" si="140"/>
        <v>0</v>
      </c>
      <c r="N281" s="118">
        <f t="shared" si="140"/>
        <v>0</v>
      </c>
      <c r="O281" s="119">
        <f t="shared" si="140"/>
        <v>0</v>
      </c>
      <c r="P281" s="133"/>
      <c r="Q281" s="266"/>
    </row>
    <row r="282" spans="2:31" ht="18.75" customHeight="1" x14ac:dyDescent="0.15">
      <c r="B282" s="101" t="s">
        <v>37</v>
      </c>
      <c r="C282" s="34" t="s">
        <v>49</v>
      </c>
      <c r="D282" s="116">
        <f>D274*$P$282</f>
        <v>0</v>
      </c>
      <c r="E282" s="118">
        <f t="shared" ref="E282:O282" si="141">E274*$P$282</f>
        <v>0</v>
      </c>
      <c r="F282" s="118">
        <f t="shared" si="141"/>
        <v>0</v>
      </c>
      <c r="G282" s="118">
        <f t="shared" si="141"/>
        <v>0</v>
      </c>
      <c r="H282" s="118">
        <f t="shared" si="141"/>
        <v>0</v>
      </c>
      <c r="I282" s="118">
        <f t="shared" si="141"/>
        <v>0</v>
      </c>
      <c r="J282" s="118">
        <f t="shared" si="141"/>
        <v>0</v>
      </c>
      <c r="K282" s="118">
        <f t="shared" si="141"/>
        <v>0</v>
      </c>
      <c r="L282" s="118">
        <f t="shared" si="141"/>
        <v>0</v>
      </c>
      <c r="M282" s="118">
        <f t="shared" si="141"/>
        <v>0</v>
      </c>
      <c r="N282" s="118">
        <f t="shared" si="141"/>
        <v>0</v>
      </c>
      <c r="O282" s="119">
        <f t="shared" si="141"/>
        <v>0</v>
      </c>
      <c r="P282" s="193"/>
      <c r="Q282" s="266"/>
      <c r="T282" s="16"/>
      <c r="U282" s="16"/>
      <c r="V282" s="157" t="str">
        <f>V264</f>
        <v>馬場中継送水ポンプ場</v>
      </c>
    </row>
    <row r="283" spans="2:31" ht="18.75" customHeight="1" thickBot="1" x14ac:dyDescent="0.2">
      <c r="B283" s="101" t="s">
        <v>133</v>
      </c>
      <c r="C283" s="197" t="s">
        <v>113</v>
      </c>
      <c r="D283" s="198">
        <f>D268*$P283</f>
        <v>0</v>
      </c>
      <c r="E283" s="199">
        <f t="shared" ref="E283:O283" si="142">E268*$P283</f>
        <v>0</v>
      </c>
      <c r="F283" s="200">
        <f t="shared" si="142"/>
        <v>0</v>
      </c>
      <c r="G283" s="200">
        <f t="shared" si="142"/>
        <v>0</v>
      </c>
      <c r="H283" s="200">
        <f t="shared" si="142"/>
        <v>0</v>
      </c>
      <c r="I283" s="200">
        <f t="shared" si="142"/>
        <v>0</v>
      </c>
      <c r="J283" s="200">
        <f t="shared" si="142"/>
        <v>0</v>
      </c>
      <c r="K283" s="200">
        <f t="shared" si="142"/>
        <v>0</v>
      </c>
      <c r="L283" s="200">
        <f t="shared" si="142"/>
        <v>0</v>
      </c>
      <c r="M283" s="200">
        <f t="shared" si="142"/>
        <v>0</v>
      </c>
      <c r="N283" s="200">
        <f t="shared" si="142"/>
        <v>0</v>
      </c>
      <c r="O283" s="202">
        <f t="shared" si="142"/>
        <v>0</v>
      </c>
      <c r="P283" s="193"/>
      <c r="Q283" s="264"/>
      <c r="T283" s="16"/>
      <c r="U283" s="16"/>
      <c r="V283" s="157"/>
      <c r="W283" s="16"/>
      <c r="X283" s="16"/>
      <c r="Y283" s="16"/>
      <c r="Z283" s="16"/>
      <c r="AA283" s="16"/>
      <c r="AB283" s="16"/>
      <c r="AC283" s="16"/>
      <c r="AD283" s="16"/>
      <c r="AE283" s="16"/>
    </row>
    <row r="284" spans="2:31" ht="18.75" customHeight="1" thickBot="1" x14ac:dyDescent="0.2">
      <c r="B284" s="189" t="s">
        <v>38</v>
      </c>
      <c r="C284" s="190" t="s">
        <v>114</v>
      </c>
      <c r="D284" s="194">
        <f>INT(SUM(D278:D282)-D283)</f>
        <v>0</v>
      </c>
      <c r="E284" s="194">
        <f t="shared" ref="E284" si="143">INT(SUM(E278:E282)-E283)</f>
        <v>0</v>
      </c>
      <c r="F284" s="195">
        <f t="shared" ref="F284" si="144">INT(SUM(F278:F282)-F283)</f>
        <v>0</v>
      </c>
      <c r="G284" s="195">
        <f t="shared" ref="G284" si="145">INT(SUM(G278:G282)-G283)</f>
        <v>0</v>
      </c>
      <c r="H284" s="195">
        <f t="shared" ref="H284" si="146">INT(SUM(H278:H282)-H283)</f>
        <v>0</v>
      </c>
      <c r="I284" s="195">
        <f t="shared" ref="I284" si="147">INT(SUM(I278:I282)-I283)</f>
        <v>0</v>
      </c>
      <c r="J284" s="195">
        <f t="shared" ref="J284" si="148">INT(SUM(J278:J282)-J283)</f>
        <v>0</v>
      </c>
      <c r="K284" s="195">
        <f t="shared" ref="K284" si="149">INT(SUM(K278:K282)-K283)</f>
        <v>0</v>
      </c>
      <c r="L284" s="195">
        <f>INT(SUM(L278:L282)-L283)</f>
        <v>0</v>
      </c>
      <c r="M284" s="195">
        <f t="shared" ref="M284" si="150">INT(SUM(M278:M282)-M283)</f>
        <v>0</v>
      </c>
      <c r="N284" s="195">
        <f>INT(SUM(N278:N282)-N283)</f>
        <v>0</v>
      </c>
      <c r="O284" s="195">
        <f>INT(SUM(O278:O282)-O283)</f>
        <v>0</v>
      </c>
      <c r="P284" s="108">
        <f>SUM(D284:O284)</f>
        <v>0</v>
      </c>
      <c r="Q284" s="94"/>
      <c r="R284" s="244" t="s">
        <v>78</v>
      </c>
      <c r="S284" s="245"/>
      <c r="T284" s="245"/>
      <c r="U284" s="245"/>
      <c r="V284" s="246"/>
      <c r="W284" s="16"/>
      <c r="X284" s="16"/>
      <c r="Y284" s="16"/>
      <c r="Z284" s="16"/>
      <c r="AA284" s="16"/>
      <c r="AB284" s="16"/>
      <c r="AC284" s="16"/>
      <c r="AD284" s="16"/>
      <c r="AE284" s="16"/>
    </row>
    <row r="285" spans="2:31" s="20" customFormat="1" ht="21" customHeight="1" x14ac:dyDescent="0.15">
      <c r="B285" s="23"/>
      <c r="C285" s="107" t="s">
        <v>44</v>
      </c>
      <c r="D285" s="23"/>
      <c r="E285" s="23"/>
      <c r="F285" s="23"/>
      <c r="G285" s="23"/>
      <c r="H285" s="23"/>
      <c r="I285" s="23"/>
      <c r="J285" s="23"/>
      <c r="K285" s="23"/>
      <c r="L285" s="23"/>
      <c r="M285" s="23"/>
      <c r="N285" s="23"/>
      <c r="O285" s="41" t="s">
        <v>58</v>
      </c>
      <c r="P285" s="109">
        <f>SUM(D284:I284)</f>
        <v>0</v>
      </c>
      <c r="Q285" s="68"/>
      <c r="R285" s="152">
        <f>P284*2+P285</f>
        <v>0</v>
      </c>
      <c r="S285" s="153" t="s">
        <v>98</v>
      </c>
      <c r="T285" s="156" t="s">
        <v>99</v>
      </c>
      <c r="U285" s="154"/>
      <c r="V285" s="155"/>
    </row>
    <row r="286" spans="2:31" s="20" customFormat="1" ht="21.75" customHeight="1" thickBot="1" x14ac:dyDescent="0.2">
      <c r="B286" s="160">
        <v>12</v>
      </c>
      <c r="C286" s="106"/>
      <c r="D286" s="23"/>
      <c r="E286" s="23"/>
      <c r="F286" s="23"/>
      <c r="G286" s="23"/>
      <c r="H286" s="23"/>
      <c r="I286" s="23"/>
      <c r="J286" s="23"/>
      <c r="K286" s="23"/>
      <c r="L286" s="23"/>
      <c r="M286" s="23"/>
      <c r="N286" s="23"/>
      <c r="O286" s="41"/>
      <c r="P286" s="68"/>
      <c r="Q286" s="68"/>
      <c r="R286" s="19"/>
    </row>
    <row r="287" spans="2:31" s="20" customFormat="1" ht="21" customHeight="1" x14ac:dyDescent="0.15">
      <c r="B287" s="259" t="s">
        <v>95</v>
      </c>
      <c r="C287" s="64" t="s">
        <v>181</v>
      </c>
      <c r="D287" s="49"/>
      <c r="E287" s="49"/>
      <c r="F287" s="49"/>
      <c r="G287" s="53"/>
      <c r="H287" s="54" t="s">
        <v>51</v>
      </c>
      <c r="I287" s="261">
        <v>47</v>
      </c>
      <c r="J287" s="261"/>
      <c r="K287" s="233" t="s">
        <v>53</v>
      </c>
      <c r="L287" s="233"/>
      <c r="M287" s="55" t="s">
        <v>135</v>
      </c>
      <c r="N287" s="49"/>
      <c r="O287" s="54" t="s">
        <v>127</v>
      </c>
      <c r="P287" s="212" t="s">
        <v>136</v>
      </c>
      <c r="Q287" s="85"/>
      <c r="R287" s="19"/>
    </row>
    <row r="288" spans="2:31" s="20" customFormat="1" ht="23.25" customHeight="1" thickBot="1" x14ac:dyDescent="0.2">
      <c r="B288" s="260"/>
      <c r="C288" s="58"/>
      <c r="D288" s="67"/>
      <c r="E288" s="50"/>
      <c r="F288" s="50"/>
      <c r="G288" s="56"/>
      <c r="H288" s="51" t="s">
        <v>50</v>
      </c>
      <c r="I288" s="234">
        <v>200</v>
      </c>
      <c r="J288" s="234"/>
      <c r="K288" s="235" t="s">
        <v>52</v>
      </c>
      <c r="L288" s="235"/>
      <c r="M288" s="167">
        <v>200</v>
      </c>
      <c r="N288" s="50"/>
      <c r="O288" s="50"/>
      <c r="P288" s="52"/>
      <c r="Q288" s="48"/>
      <c r="R288" s="19"/>
      <c r="V288" s="149" t="str">
        <f>B287</f>
        <v>寺岡配水所</v>
      </c>
    </row>
    <row r="289" spans="2:22" ht="18.75" customHeight="1" x14ac:dyDescent="0.15">
      <c r="B289" s="242" t="s">
        <v>1</v>
      </c>
      <c r="C289" s="242" t="s">
        <v>2</v>
      </c>
      <c r="D289" s="227" t="s">
        <v>14</v>
      </c>
      <c r="E289" s="228"/>
      <c r="F289" s="228"/>
      <c r="G289" s="228"/>
      <c r="H289" s="228"/>
      <c r="I289" s="228"/>
      <c r="J289" s="229" t="s">
        <v>128</v>
      </c>
      <c r="K289" s="228"/>
      <c r="L289" s="228"/>
      <c r="M289" s="229" t="s">
        <v>129</v>
      </c>
      <c r="N289" s="228"/>
      <c r="O289" s="236"/>
      <c r="P289" s="242" t="s">
        <v>27</v>
      </c>
      <c r="Q289" s="88"/>
      <c r="R289" s="244" t="s">
        <v>78</v>
      </c>
      <c r="S289" s="245"/>
      <c r="T289" s="245"/>
      <c r="U289" s="245"/>
      <c r="V289" s="246"/>
    </row>
    <row r="290" spans="2:22" ht="18.75" customHeight="1" thickBot="1" x14ac:dyDescent="0.2">
      <c r="B290" s="247"/>
      <c r="C290" s="247"/>
      <c r="D290" s="31" t="s">
        <v>15</v>
      </c>
      <c r="E290" s="31" t="s">
        <v>16</v>
      </c>
      <c r="F290" s="31" t="s">
        <v>17</v>
      </c>
      <c r="G290" s="30" t="s">
        <v>18</v>
      </c>
      <c r="H290" s="30" t="s">
        <v>19</v>
      </c>
      <c r="I290" s="30" t="s">
        <v>20</v>
      </c>
      <c r="J290" s="31" t="s">
        <v>21</v>
      </c>
      <c r="K290" s="31" t="s">
        <v>22</v>
      </c>
      <c r="L290" s="31" t="s">
        <v>23</v>
      </c>
      <c r="M290" s="33" t="s">
        <v>24</v>
      </c>
      <c r="N290" s="33" t="s">
        <v>25</v>
      </c>
      <c r="O290" s="33" t="s">
        <v>26</v>
      </c>
      <c r="P290" s="239"/>
      <c r="Q290" s="27"/>
      <c r="R290" s="144" t="s">
        <v>79</v>
      </c>
      <c r="S290" s="147" t="s">
        <v>80</v>
      </c>
      <c r="T290" s="151"/>
      <c r="U290" s="150"/>
      <c r="V290" s="137"/>
    </row>
    <row r="291" spans="2:22" ht="18.75" customHeight="1" x14ac:dyDescent="0.15">
      <c r="B291" s="98" t="s">
        <v>39</v>
      </c>
      <c r="C291" s="28" t="s">
        <v>4</v>
      </c>
      <c r="D291" s="6">
        <v>7567</v>
      </c>
      <c r="E291" s="6">
        <v>7492</v>
      </c>
      <c r="F291" s="6">
        <v>7751</v>
      </c>
      <c r="G291" s="6">
        <v>7198</v>
      </c>
      <c r="H291" s="6">
        <v>7245</v>
      </c>
      <c r="I291" s="6">
        <v>7805</v>
      </c>
      <c r="J291" s="6">
        <v>6499</v>
      </c>
      <c r="K291" s="6">
        <v>6821</v>
      </c>
      <c r="L291" s="6">
        <v>7040</v>
      </c>
      <c r="M291" s="6">
        <v>7446</v>
      </c>
      <c r="N291" s="6">
        <v>7803</v>
      </c>
      <c r="O291" s="6">
        <v>7320</v>
      </c>
      <c r="P291" s="32" t="s">
        <v>182</v>
      </c>
      <c r="Q291" s="89"/>
      <c r="R291" s="145">
        <f>SUM(D291:O291)</f>
        <v>87987</v>
      </c>
      <c r="S291" s="148" t="s">
        <v>68</v>
      </c>
      <c r="T291" s="142"/>
      <c r="U291" s="140"/>
      <c r="V291" s="138"/>
    </row>
    <row r="292" spans="2:22" ht="18.75" customHeight="1" x14ac:dyDescent="0.15">
      <c r="B292" s="99" t="s">
        <v>72</v>
      </c>
      <c r="C292" s="29" t="s">
        <v>5</v>
      </c>
      <c r="D292" s="9">
        <v>47</v>
      </c>
      <c r="E292" s="9">
        <v>47</v>
      </c>
      <c r="F292" s="10">
        <v>47</v>
      </c>
      <c r="G292" s="10">
        <v>47</v>
      </c>
      <c r="H292" s="10">
        <v>47</v>
      </c>
      <c r="I292" s="10">
        <v>47</v>
      </c>
      <c r="J292" s="10">
        <v>47</v>
      </c>
      <c r="K292" s="10">
        <v>47</v>
      </c>
      <c r="L292" s="10">
        <v>47</v>
      </c>
      <c r="M292" s="10">
        <v>47</v>
      </c>
      <c r="N292" s="10">
        <v>47</v>
      </c>
      <c r="O292" s="10">
        <v>47</v>
      </c>
      <c r="P292" s="57"/>
      <c r="Q292" s="89"/>
      <c r="R292" s="146">
        <f>SUM(D291:I291)</f>
        <v>45058</v>
      </c>
      <c r="S292" s="148" t="s">
        <v>69</v>
      </c>
      <c r="T292" s="142"/>
      <c r="U292" s="140"/>
      <c r="V292" s="138"/>
    </row>
    <row r="293" spans="2:22" ht="18.75" customHeight="1" x14ac:dyDescent="0.15">
      <c r="B293" s="100" t="s">
        <v>76</v>
      </c>
      <c r="C293" s="78"/>
      <c r="D293" s="161">
        <v>47</v>
      </c>
      <c r="E293" s="76">
        <v>47</v>
      </c>
      <c r="F293" s="76">
        <v>47</v>
      </c>
      <c r="G293" s="76">
        <v>47</v>
      </c>
      <c r="H293" s="76">
        <v>47</v>
      </c>
      <c r="I293" s="76">
        <v>47</v>
      </c>
      <c r="J293" s="76">
        <v>46</v>
      </c>
      <c r="K293" s="76">
        <v>46</v>
      </c>
      <c r="L293" s="76">
        <v>46</v>
      </c>
      <c r="M293" s="76">
        <v>46</v>
      </c>
      <c r="N293" s="76">
        <v>46</v>
      </c>
      <c r="O293" s="162">
        <v>47</v>
      </c>
      <c r="P293" s="57" t="s">
        <v>183</v>
      </c>
      <c r="Q293" s="89"/>
      <c r="R293" s="145">
        <f>R291*2+R292</f>
        <v>221032</v>
      </c>
      <c r="S293" s="148" t="s">
        <v>97</v>
      </c>
      <c r="T293" s="142"/>
      <c r="U293" s="140"/>
      <c r="V293" s="138"/>
    </row>
    <row r="294" spans="2:22" ht="18.75" customHeight="1" x14ac:dyDescent="0.15">
      <c r="B294" s="101" t="s">
        <v>77</v>
      </c>
      <c r="C294" s="61" t="s">
        <v>6</v>
      </c>
      <c r="D294" s="161">
        <v>98</v>
      </c>
      <c r="E294" s="76">
        <v>98</v>
      </c>
      <c r="F294" s="76">
        <v>98</v>
      </c>
      <c r="G294" s="76">
        <v>98</v>
      </c>
      <c r="H294" s="76">
        <v>98</v>
      </c>
      <c r="I294" s="76">
        <v>98</v>
      </c>
      <c r="J294" s="76">
        <v>98</v>
      </c>
      <c r="K294" s="76">
        <v>98</v>
      </c>
      <c r="L294" s="76">
        <v>98</v>
      </c>
      <c r="M294" s="76">
        <v>98</v>
      </c>
      <c r="N294" s="76">
        <v>98</v>
      </c>
      <c r="O294" s="162">
        <v>99</v>
      </c>
      <c r="P294" s="77"/>
      <c r="Q294" s="91"/>
      <c r="R294" s="135"/>
      <c r="S294" s="136"/>
      <c r="T294" s="143"/>
      <c r="U294" s="141"/>
      <c r="V294" s="139"/>
    </row>
    <row r="295" spans="2:22" ht="18.75" customHeight="1" thickBot="1" x14ac:dyDescent="0.2">
      <c r="B295" s="102" t="s">
        <v>75</v>
      </c>
      <c r="C295" s="79"/>
      <c r="D295" s="161">
        <v>98</v>
      </c>
      <c r="E295" s="76">
        <v>98</v>
      </c>
      <c r="F295" s="76">
        <v>98</v>
      </c>
      <c r="G295" s="76">
        <v>98</v>
      </c>
      <c r="H295" s="76">
        <v>98</v>
      </c>
      <c r="I295" s="76">
        <v>98</v>
      </c>
      <c r="J295" s="76">
        <v>98</v>
      </c>
      <c r="K295" s="76">
        <v>98</v>
      </c>
      <c r="L295" s="76">
        <v>98</v>
      </c>
      <c r="M295" s="76">
        <v>98</v>
      </c>
      <c r="N295" s="76">
        <v>98</v>
      </c>
      <c r="O295" s="162">
        <v>99</v>
      </c>
      <c r="P295" s="75" t="s">
        <v>184</v>
      </c>
      <c r="Q295" s="91"/>
      <c r="R295" s="8"/>
      <c r="S295" s="44"/>
    </row>
    <row r="296" spans="2:22" ht="18.75" customHeight="1" x14ac:dyDescent="0.15">
      <c r="B296" s="98" t="s">
        <v>32</v>
      </c>
      <c r="C296" s="28" t="s">
        <v>7</v>
      </c>
      <c r="D296" s="163">
        <v>0</v>
      </c>
      <c r="E296" s="6">
        <v>0</v>
      </c>
      <c r="F296" s="7">
        <v>0</v>
      </c>
      <c r="G296" s="7">
        <v>4</v>
      </c>
      <c r="H296" s="7">
        <v>121</v>
      </c>
      <c r="I296" s="7">
        <v>417</v>
      </c>
      <c r="J296" s="7">
        <v>107</v>
      </c>
      <c r="K296" s="7">
        <v>0</v>
      </c>
      <c r="L296" s="7">
        <v>0</v>
      </c>
      <c r="M296" s="7">
        <v>0</v>
      </c>
      <c r="N296" s="7">
        <v>0</v>
      </c>
      <c r="O296" s="164">
        <v>0</v>
      </c>
      <c r="P296" s="240" t="s">
        <v>146</v>
      </c>
      <c r="Q296" s="92"/>
    </row>
    <row r="297" spans="2:22" ht="18.75" customHeight="1" x14ac:dyDescent="0.15">
      <c r="B297" s="99" t="s">
        <v>33</v>
      </c>
      <c r="C297" s="29" t="s">
        <v>28</v>
      </c>
      <c r="D297" s="35">
        <v>4537</v>
      </c>
      <c r="E297" s="13">
        <v>4520</v>
      </c>
      <c r="F297" s="14">
        <v>4272</v>
      </c>
      <c r="G297" s="14">
        <v>4743</v>
      </c>
      <c r="H297" s="12">
        <v>4200</v>
      </c>
      <c r="I297" s="12">
        <v>4479</v>
      </c>
      <c r="J297" s="12">
        <v>3538</v>
      </c>
      <c r="K297" s="14">
        <v>3797</v>
      </c>
      <c r="L297" s="14">
        <v>3762</v>
      </c>
      <c r="M297" s="14">
        <v>4095</v>
      </c>
      <c r="N297" s="14">
        <v>4052</v>
      </c>
      <c r="O297" s="36">
        <v>4042</v>
      </c>
      <c r="P297" s="241"/>
      <c r="Q297" s="92"/>
    </row>
    <row r="298" spans="2:22" ht="18.75" customHeight="1" x14ac:dyDescent="0.15">
      <c r="B298" s="101" t="s">
        <v>34</v>
      </c>
      <c r="C298" s="61" t="s">
        <v>29</v>
      </c>
      <c r="D298" s="37">
        <v>3030</v>
      </c>
      <c r="E298" s="60">
        <v>2972</v>
      </c>
      <c r="F298" s="12">
        <v>3479</v>
      </c>
      <c r="G298" s="12">
        <v>2451</v>
      </c>
      <c r="H298" s="12">
        <v>2924</v>
      </c>
      <c r="I298" s="12">
        <v>2909</v>
      </c>
      <c r="J298" s="12">
        <v>2854</v>
      </c>
      <c r="K298" s="12">
        <v>3024</v>
      </c>
      <c r="L298" s="12">
        <v>3278</v>
      </c>
      <c r="M298" s="12">
        <v>3351</v>
      </c>
      <c r="N298" s="12">
        <v>3751</v>
      </c>
      <c r="O298" s="38">
        <v>3278</v>
      </c>
      <c r="P298" s="241"/>
      <c r="Q298" s="92"/>
    </row>
    <row r="299" spans="2:22" ht="18.75" customHeight="1" x14ac:dyDescent="0.15">
      <c r="B299" s="104" t="s">
        <v>54</v>
      </c>
      <c r="C299" s="81"/>
      <c r="D299" s="37">
        <v>44</v>
      </c>
      <c r="E299" s="60">
        <v>44</v>
      </c>
      <c r="F299" s="12">
        <v>44</v>
      </c>
      <c r="G299" s="12">
        <v>44</v>
      </c>
      <c r="H299" s="12">
        <v>41</v>
      </c>
      <c r="I299" s="12">
        <v>42</v>
      </c>
      <c r="J299" s="12">
        <v>43</v>
      </c>
      <c r="K299" s="12">
        <v>44</v>
      </c>
      <c r="L299" s="12">
        <v>44</v>
      </c>
      <c r="M299" s="12">
        <v>46</v>
      </c>
      <c r="N299" s="12">
        <v>46</v>
      </c>
      <c r="O299" s="38">
        <v>47</v>
      </c>
      <c r="P299" s="241"/>
      <c r="Q299" s="92"/>
    </row>
    <row r="300" spans="2:22" ht="18.75" customHeight="1" thickBot="1" x14ac:dyDescent="0.2">
      <c r="B300" s="102" t="s">
        <v>55</v>
      </c>
      <c r="C300" s="79"/>
      <c r="D300" s="66">
        <v>23.9</v>
      </c>
      <c r="E300" s="65">
        <v>23.6</v>
      </c>
      <c r="F300" s="63">
        <v>24.5</v>
      </c>
      <c r="G300" s="63">
        <v>22.7</v>
      </c>
      <c r="H300" s="63">
        <v>24.5</v>
      </c>
      <c r="I300" s="63">
        <v>25.8</v>
      </c>
      <c r="J300" s="63">
        <v>21</v>
      </c>
      <c r="K300" s="63">
        <v>21.5</v>
      </c>
      <c r="L300" s="63">
        <v>22.2</v>
      </c>
      <c r="M300" s="63">
        <v>22.5</v>
      </c>
      <c r="N300" s="63">
        <v>23.6</v>
      </c>
      <c r="O300" s="62">
        <v>21.6</v>
      </c>
      <c r="P300" s="75" t="s">
        <v>211</v>
      </c>
      <c r="Q300" s="91"/>
    </row>
    <row r="301" spans="2:22" ht="18.75" customHeight="1" thickBot="1" x14ac:dyDescent="0.2">
      <c r="B301" s="248" t="s">
        <v>8</v>
      </c>
      <c r="C301" s="249"/>
      <c r="D301" s="248" t="s">
        <v>9</v>
      </c>
      <c r="E301" s="250"/>
      <c r="F301" s="250"/>
      <c r="G301" s="250"/>
      <c r="H301" s="250"/>
      <c r="I301" s="250"/>
      <c r="J301" s="250"/>
      <c r="K301" s="250"/>
      <c r="L301" s="250"/>
      <c r="M301" s="250"/>
      <c r="N301" s="250"/>
      <c r="O301" s="249"/>
      <c r="P301" s="59" t="s">
        <v>43</v>
      </c>
      <c r="Q301" s="93"/>
    </row>
    <row r="302" spans="2:22" ht="18.75" customHeight="1" x14ac:dyDescent="0.15">
      <c r="B302" s="98" t="s">
        <v>35</v>
      </c>
      <c r="C302" s="105" t="s">
        <v>57</v>
      </c>
      <c r="D302" s="128">
        <f>ROUNDDOWN(D292*$P$302*(1.85-D294/100),2)</f>
        <v>0</v>
      </c>
      <c r="E302" s="115">
        <f t="shared" ref="E302:O302" si="151">ROUNDDOWN(E292*$P$302*(1.85-E294/100),2)</f>
        <v>0</v>
      </c>
      <c r="F302" s="115">
        <f t="shared" si="151"/>
        <v>0</v>
      </c>
      <c r="G302" s="115">
        <f t="shared" si="151"/>
        <v>0</v>
      </c>
      <c r="H302" s="115">
        <f t="shared" si="151"/>
        <v>0</v>
      </c>
      <c r="I302" s="115">
        <f t="shared" si="151"/>
        <v>0</v>
      </c>
      <c r="J302" s="115">
        <f t="shared" si="151"/>
        <v>0</v>
      </c>
      <c r="K302" s="115">
        <f t="shared" si="151"/>
        <v>0</v>
      </c>
      <c r="L302" s="115">
        <f t="shared" si="151"/>
        <v>0</v>
      </c>
      <c r="M302" s="115">
        <f t="shared" si="151"/>
        <v>0</v>
      </c>
      <c r="N302" s="115">
        <f t="shared" si="151"/>
        <v>0</v>
      </c>
      <c r="O302" s="129">
        <f t="shared" si="151"/>
        <v>0</v>
      </c>
      <c r="P302" s="132"/>
      <c r="Q302" s="265"/>
    </row>
    <row r="303" spans="2:22" ht="18.75" customHeight="1" x14ac:dyDescent="0.15">
      <c r="B303" s="101" t="s">
        <v>36</v>
      </c>
      <c r="C303" s="34" t="s">
        <v>30</v>
      </c>
      <c r="D303" s="116">
        <f>D296*$P$303</f>
        <v>0</v>
      </c>
      <c r="E303" s="118">
        <f t="shared" ref="E303:O303" si="152">E296*$P$303</f>
        <v>0</v>
      </c>
      <c r="F303" s="118">
        <f t="shared" si="152"/>
        <v>0</v>
      </c>
      <c r="G303" s="118">
        <f t="shared" si="152"/>
        <v>0</v>
      </c>
      <c r="H303" s="118">
        <f t="shared" si="152"/>
        <v>0</v>
      </c>
      <c r="I303" s="118">
        <f t="shared" si="152"/>
        <v>0</v>
      </c>
      <c r="J303" s="118">
        <f>J296*$P$303</f>
        <v>0</v>
      </c>
      <c r="K303" s="118">
        <f t="shared" si="152"/>
        <v>0</v>
      </c>
      <c r="L303" s="118">
        <f t="shared" si="152"/>
        <v>0</v>
      </c>
      <c r="M303" s="118">
        <f t="shared" si="152"/>
        <v>0</v>
      </c>
      <c r="N303" s="118">
        <f t="shared" si="152"/>
        <v>0</v>
      </c>
      <c r="O303" s="119">
        <f t="shared" si="152"/>
        <v>0</v>
      </c>
      <c r="P303" s="133"/>
      <c r="Q303" s="266"/>
    </row>
    <row r="304" spans="2:22" ht="18.75" customHeight="1" x14ac:dyDescent="0.15">
      <c r="B304" s="101" t="s">
        <v>46</v>
      </c>
      <c r="C304" s="34" t="s">
        <v>31</v>
      </c>
      <c r="D304" s="120"/>
      <c r="E304" s="122"/>
      <c r="F304" s="122"/>
      <c r="G304" s="118">
        <f>G297*$P$304</f>
        <v>0</v>
      </c>
      <c r="H304" s="118">
        <f t="shared" ref="H304" si="153">H297*$P$304</f>
        <v>0</v>
      </c>
      <c r="I304" s="118">
        <f>I297*$P$304</f>
        <v>0</v>
      </c>
      <c r="J304" s="122"/>
      <c r="K304" s="122"/>
      <c r="L304" s="122"/>
      <c r="M304" s="122"/>
      <c r="N304" s="122"/>
      <c r="O304" s="123"/>
      <c r="P304" s="133"/>
      <c r="Q304" s="266"/>
    </row>
    <row r="305" spans="2:31" ht="18.75" customHeight="1" x14ac:dyDescent="0.15">
      <c r="B305" s="101" t="s">
        <v>47</v>
      </c>
      <c r="C305" s="34" t="s">
        <v>48</v>
      </c>
      <c r="D305" s="116">
        <f>D297*$P$305</f>
        <v>0</v>
      </c>
      <c r="E305" s="117">
        <f t="shared" ref="E305:F305" si="154">E297*$P$305</f>
        <v>0</v>
      </c>
      <c r="F305" s="118">
        <f t="shared" si="154"/>
        <v>0</v>
      </c>
      <c r="G305" s="122"/>
      <c r="H305" s="122"/>
      <c r="I305" s="122"/>
      <c r="J305" s="118">
        <f>J297*$P$305</f>
        <v>0</v>
      </c>
      <c r="K305" s="118">
        <f t="shared" ref="K305:O305" si="155">K297*$P$305</f>
        <v>0</v>
      </c>
      <c r="L305" s="118">
        <f t="shared" si="155"/>
        <v>0</v>
      </c>
      <c r="M305" s="118">
        <f t="shared" si="155"/>
        <v>0</v>
      </c>
      <c r="N305" s="118">
        <f t="shared" si="155"/>
        <v>0</v>
      </c>
      <c r="O305" s="118">
        <f t="shared" si="155"/>
        <v>0</v>
      </c>
      <c r="P305" s="133"/>
      <c r="Q305" s="266"/>
    </row>
    <row r="306" spans="2:31" ht="18.75" customHeight="1" x14ac:dyDescent="0.15">
      <c r="B306" s="101" t="s">
        <v>37</v>
      </c>
      <c r="C306" s="34" t="s">
        <v>49</v>
      </c>
      <c r="D306" s="116">
        <f>D298*$P$306</f>
        <v>0</v>
      </c>
      <c r="E306" s="118">
        <f t="shared" ref="E306:O306" si="156">E298*$P$306</f>
        <v>0</v>
      </c>
      <c r="F306" s="118">
        <f t="shared" si="156"/>
        <v>0</v>
      </c>
      <c r="G306" s="118">
        <f t="shared" si="156"/>
        <v>0</v>
      </c>
      <c r="H306" s="118">
        <f t="shared" si="156"/>
        <v>0</v>
      </c>
      <c r="I306" s="118">
        <f>I298*$P$306</f>
        <v>0</v>
      </c>
      <c r="J306" s="118">
        <f>J298*$P$306</f>
        <v>0</v>
      </c>
      <c r="K306" s="118">
        <f t="shared" si="156"/>
        <v>0</v>
      </c>
      <c r="L306" s="118">
        <f t="shared" si="156"/>
        <v>0</v>
      </c>
      <c r="M306" s="118">
        <f t="shared" si="156"/>
        <v>0</v>
      </c>
      <c r="N306" s="118">
        <f t="shared" si="156"/>
        <v>0</v>
      </c>
      <c r="O306" s="119">
        <f t="shared" si="156"/>
        <v>0</v>
      </c>
      <c r="P306" s="193"/>
      <c r="Q306" s="266"/>
      <c r="T306" s="16"/>
      <c r="U306" s="16"/>
      <c r="V306" s="157" t="str">
        <f>V288</f>
        <v>寺岡配水所</v>
      </c>
    </row>
    <row r="307" spans="2:31" ht="18.75" customHeight="1" thickBot="1" x14ac:dyDescent="0.2">
      <c r="B307" s="101" t="s">
        <v>133</v>
      </c>
      <c r="C307" s="197" t="s">
        <v>113</v>
      </c>
      <c r="D307" s="198">
        <f t="shared" ref="D307:O307" si="157">D292*$P307</f>
        <v>0</v>
      </c>
      <c r="E307" s="199">
        <f t="shared" si="157"/>
        <v>0</v>
      </c>
      <c r="F307" s="200">
        <f t="shared" si="157"/>
        <v>0</v>
      </c>
      <c r="G307" s="200">
        <f t="shared" si="157"/>
        <v>0</v>
      </c>
      <c r="H307" s="200">
        <f t="shared" si="157"/>
        <v>0</v>
      </c>
      <c r="I307" s="200">
        <f t="shared" si="157"/>
        <v>0</v>
      </c>
      <c r="J307" s="200">
        <f t="shared" si="157"/>
        <v>0</v>
      </c>
      <c r="K307" s="200">
        <f t="shared" si="157"/>
        <v>0</v>
      </c>
      <c r="L307" s="200">
        <f t="shared" si="157"/>
        <v>0</v>
      </c>
      <c r="M307" s="200">
        <f t="shared" si="157"/>
        <v>0</v>
      </c>
      <c r="N307" s="200">
        <f t="shared" si="157"/>
        <v>0</v>
      </c>
      <c r="O307" s="202">
        <f t="shared" si="157"/>
        <v>0</v>
      </c>
      <c r="P307" s="193"/>
      <c r="Q307" s="264"/>
      <c r="T307" s="16"/>
      <c r="U307" s="16"/>
      <c r="V307" s="157"/>
      <c r="W307" s="16"/>
      <c r="X307" s="16"/>
      <c r="Y307" s="16"/>
      <c r="Z307" s="16"/>
      <c r="AA307" s="16"/>
      <c r="AB307" s="16"/>
      <c r="AC307" s="16"/>
      <c r="AD307" s="16"/>
      <c r="AE307" s="16"/>
    </row>
    <row r="308" spans="2:31" ht="18.75" customHeight="1" thickBot="1" x14ac:dyDescent="0.2">
      <c r="B308" s="189" t="s">
        <v>38</v>
      </c>
      <c r="C308" s="190" t="s">
        <v>114</v>
      </c>
      <c r="D308" s="194">
        <f t="shared" ref="D308:O308" si="158">INT(SUM(D302:D306)-D307)</f>
        <v>0</v>
      </c>
      <c r="E308" s="194">
        <f t="shared" si="158"/>
        <v>0</v>
      </c>
      <c r="F308" s="195">
        <f t="shared" si="158"/>
        <v>0</v>
      </c>
      <c r="G308" s="195">
        <f t="shared" si="158"/>
        <v>0</v>
      </c>
      <c r="H308" s="195">
        <f t="shared" si="158"/>
        <v>0</v>
      </c>
      <c r="I308" s="195">
        <f t="shared" si="158"/>
        <v>0</v>
      </c>
      <c r="J308" s="195">
        <f t="shared" si="158"/>
        <v>0</v>
      </c>
      <c r="K308" s="195">
        <f t="shared" si="158"/>
        <v>0</v>
      </c>
      <c r="L308" s="195">
        <f t="shared" si="158"/>
        <v>0</v>
      </c>
      <c r="M308" s="195">
        <f t="shared" si="158"/>
        <v>0</v>
      </c>
      <c r="N308" s="195">
        <f t="shared" si="158"/>
        <v>0</v>
      </c>
      <c r="O308" s="195">
        <f t="shared" si="158"/>
        <v>0</v>
      </c>
      <c r="P308" s="108">
        <f>SUM(D308:O308)</f>
        <v>0</v>
      </c>
      <c r="Q308" s="94"/>
      <c r="R308" s="244" t="s">
        <v>78</v>
      </c>
      <c r="S308" s="245"/>
      <c r="T308" s="245"/>
      <c r="U308" s="245"/>
      <c r="V308" s="246"/>
      <c r="W308" s="16"/>
      <c r="X308" s="16"/>
      <c r="Y308" s="16"/>
      <c r="Z308" s="16"/>
      <c r="AA308" s="16"/>
      <c r="AB308" s="16"/>
      <c r="AC308" s="16"/>
      <c r="AD308" s="16"/>
      <c r="AE308" s="16"/>
    </row>
    <row r="309" spans="2:31" s="20" customFormat="1" ht="17.25" customHeight="1" x14ac:dyDescent="0.15">
      <c r="B309" s="23"/>
      <c r="C309" s="107" t="s">
        <v>44</v>
      </c>
      <c r="D309" s="23"/>
      <c r="E309" s="23"/>
      <c r="F309" s="23"/>
      <c r="G309" s="23"/>
      <c r="H309" s="23"/>
      <c r="I309" s="23"/>
      <c r="J309" s="23"/>
      <c r="K309" s="23"/>
      <c r="L309" s="23"/>
      <c r="M309" s="23"/>
      <c r="N309" s="23"/>
      <c r="O309" s="41" t="s">
        <v>58</v>
      </c>
      <c r="P309" s="109">
        <f>SUM(D308:I308)</f>
        <v>0</v>
      </c>
      <c r="Q309" s="68"/>
      <c r="R309" s="152">
        <f>P308*2+P309</f>
        <v>0</v>
      </c>
      <c r="S309" s="153" t="s">
        <v>98</v>
      </c>
      <c r="T309" s="156" t="s">
        <v>99</v>
      </c>
      <c r="U309" s="154"/>
      <c r="V309" s="155"/>
    </row>
    <row r="310" spans="2:31" ht="18" customHeight="1" x14ac:dyDescent="0.15">
      <c r="B310" s="43" t="str">
        <f>$B$4</f>
        <v>仙台市水道局　湯元送水ポンプ場外１２施設 電力需給</v>
      </c>
      <c r="D310" s="44"/>
      <c r="E310" s="44"/>
      <c r="H310" s="257">
        <f>$H$4</f>
        <v>44287</v>
      </c>
      <c r="I310" s="257"/>
      <c r="J310" s="45" t="s">
        <v>0</v>
      </c>
      <c r="K310" s="258">
        <f>$K$4</f>
        <v>45199</v>
      </c>
      <c r="L310" s="258"/>
      <c r="M310" s="46" t="str">
        <f>$M$4</f>
        <v>２年６ヶ月</v>
      </c>
      <c r="N310" s="46"/>
      <c r="P310" s="82" t="s">
        <v>116</v>
      </c>
      <c r="Q310" s="87"/>
    </row>
    <row r="311" spans="2:31" s="20" customFormat="1" ht="12" customHeight="1" x14ac:dyDescent="0.15">
      <c r="B311" s="243" t="s">
        <v>81</v>
      </c>
      <c r="C311" s="243"/>
      <c r="D311" s="243"/>
      <c r="E311" s="243"/>
      <c r="F311" s="243"/>
      <c r="G311" s="243"/>
      <c r="H311" s="243"/>
      <c r="I311" s="243"/>
      <c r="J311" s="243"/>
      <c r="K311" s="243"/>
      <c r="L311" s="243"/>
      <c r="M311" s="243"/>
      <c r="N311" s="243"/>
      <c r="O311" s="243"/>
      <c r="P311" s="243"/>
      <c r="Q311" s="159"/>
      <c r="R311" s="19"/>
    </row>
    <row r="312" spans="2:31" s="20" customFormat="1" ht="12" customHeight="1" x14ac:dyDescent="0.15">
      <c r="B312" s="243"/>
      <c r="C312" s="243"/>
      <c r="D312" s="243"/>
      <c r="E312" s="243"/>
      <c r="F312" s="243"/>
      <c r="G312" s="243"/>
      <c r="H312" s="243"/>
      <c r="I312" s="243"/>
      <c r="J312" s="243"/>
      <c r="K312" s="243"/>
      <c r="L312" s="243"/>
      <c r="M312" s="243"/>
      <c r="N312" s="243"/>
      <c r="O312" s="243"/>
      <c r="P312" s="243"/>
      <c r="Q312" s="159"/>
      <c r="R312" s="19"/>
    </row>
    <row r="313" spans="2:31" s="20" customFormat="1" ht="21.75" customHeight="1" thickBot="1" x14ac:dyDescent="0.2">
      <c r="B313" s="160">
        <v>13</v>
      </c>
      <c r="C313" s="106"/>
      <c r="D313" s="23"/>
      <c r="E313" s="23"/>
      <c r="F313" s="23"/>
      <c r="G313" s="23"/>
      <c r="H313" s="23"/>
      <c r="I313" s="23"/>
      <c r="J313" s="23"/>
      <c r="K313" s="23"/>
      <c r="L313" s="23"/>
      <c r="M313" s="23"/>
      <c r="N313" s="23"/>
      <c r="O313" s="41"/>
      <c r="P313" s="68"/>
      <c r="Q313" s="68"/>
      <c r="R313" s="19"/>
    </row>
    <row r="314" spans="2:31" s="20" customFormat="1" ht="21" customHeight="1" x14ac:dyDescent="0.15">
      <c r="B314" s="259" t="s">
        <v>91</v>
      </c>
      <c r="C314" s="64" t="s">
        <v>185</v>
      </c>
      <c r="D314" s="49"/>
      <c r="E314" s="49"/>
      <c r="F314" s="49"/>
      <c r="G314" s="53"/>
      <c r="H314" s="54" t="s">
        <v>51</v>
      </c>
      <c r="I314" s="261">
        <v>58</v>
      </c>
      <c r="J314" s="261"/>
      <c r="K314" s="233" t="s">
        <v>53</v>
      </c>
      <c r="L314" s="233"/>
      <c r="M314" s="55" t="s">
        <v>135</v>
      </c>
      <c r="N314" s="49"/>
      <c r="O314" s="54" t="s">
        <v>127</v>
      </c>
      <c r="P314" s="212" t="s">
        <v>142</v>
      </c>
      <c r="Q314" s="85"/>
      <c r="R314" s="19"/>
    </row>
    <row r="315" spans="2:31" s="20" customFormat="1" ht="23.25" customHeight="1" thickBot="1" x14ac:dyDescent="0.2">
      <c r="B315" s="260"/>
      <c r="C315" s="58"/>
      <c r="D315" s="67"/>
      <c r="E315" s="50"/>
      <c r="F315" s="50"/>
      <c r="G315" s="56"/>
      <c r="H315" s="51" t="s">
        <v>50</v>
      </c>
      <c r="I315" s="234">
        <v>500</v>
      </c>
      <c r="J315" s="234"/>
      <c r="K315" s="235" t="s">
        <v>52</v>
      </c>
      <c r="L315" s="235"/>
      <c r="M315" s="167">
        <v>400</v>
      </c>
      <c r="N315" s="50"/>
      <c r="O315" s="50"/>
      <c r="P315" s="52"/>
      <c r="Q315" s="48"/>
      <c r="R315" s="19"/>
      <c r="V315" s="149" t="str">
        <f>B314</f>
        <v>館送水ポンプ場</v>
      </c>
    </row>
    <row r="316" spans="2:31" ht="18.75" customHeight="1" x14ac:dyDescent="0.15">
      <c r="B316" s="242" t="s">
        <v>1</v>
      </c>
      <c r="C316" s="242" t="s">
        <v>2</v>
      </c>
      <c r="D316" s="227" t="s">
        <v>14</v>
      </c>
      <c r="E316" s="228"/>
      <c r="F316" s="228"/>
      <c r="G316" s="228"/>
      <c r="H316" s="228"/>
      <c r="I316" s="228"/>
      <c r="J316" s="229" t="s">
        <v>128</v>
      </c>
      <c r="K316" s="228"/>
      <c r="L316" s="228"/>
      <c r="M316" s="229" t="s">
        <v>129</v>
      </c>
      <c r="N316" s="228"/>
      <c r="O316" s="236"/>
      <c r="P316" s="242" t="s">
        <v>27</v>
      </c>
      <c r="Q316" s="88"/>
      <c r="R316" s="244" t="s">
        <v>78</v>
      </c>
      <c r="S316" s="245"/>
      <c r="T316" s="245"/>
      <c r="U316" s="245"/>
      <c r="V316" s="246"/>
    </row>
    <row r="317" spans="2:31" ht="18.75" customHeight="1" thickBot="1" x14ac:dyDescent="0.2">
      <c r="B317" s="247"/>
      <c r="C317" s="247"/>
      <c r="D317" s="31" t="s">
        <v>15</v>
      </c>
      <c r="E317" s="31" t="s">
        <v>16</v>
      </c>
      <c r="F317" s="31" t="s">
        <v>17</v>
      </c>
      <c r="G317" s="30" t="s">
        <v>18</v>
      </c>
      <c r="H317" s="30" t="s">
        <v>19</v>
      </c>
      <c r="I317" s="30" t="s">
        <v>20</v>
      </c>
      <c r="J317" s="31" t="s">
        <v>21</v>
      </c>
      <c r="K317" s="31" t="s">
        <v>22</v>
      </c>
      <c r="L317" s="31" t="s">
        <v>23</v>
      </c>
      <c r="M317" s="33" t="s">
        <v>24</v>
      </c>
      <c r="N317" s="33" t="s">
        <v>25</v>
      </c>
      <c r="O317" s="33" t="s">
        <v>26</v>
      </c>
      <c r="P317" s="239"/>
      <c r="Q317" s="27"/>
      <c r="R317" s="144" t="s">
        <v>79</v>
      </c>
      <c r="S317" s="147" t="s">
        <v>80</v>
      </c>
      <c r="T317" s="151"/>
      <c r="U317" s="150"/>
      <c r="V317" s="137"/>
    </row>
    <row r="318" spans="2:31" ht="18.75" customHeight="1" x14ac:dyDescent="0.15">
      <c r="B318" s="98" t="s">
        <v>39</v>
      </c>
      <c r="C318" s="28" t="s">
        <v>4</v>
      </c>
      <c r="D318" s="6">
        <v>14539</v>
      </c>
      <c r="E318" s="6">
        <v>18451</v>
      </c>
      <c r="F318" s="6">
        <v>25547</v>
      </c>
      <c r="G318" s="6">
        <v>19260</v>
      </c>
      <c r="H318" s="6">
        <v>21126</v>
      </c>
      <c r="I318" s="6">
        <v>18254</v>
      </c>
      <c r="J318" s="6">
        <v>19656</v>
      </c>
      <c r="K318" s="6">
        <v>20560</v>
      </c>
      <c r="L318" s="6">
        <v>16423</v>
      </c>
      <c r="M318" s="6">
        <v>19029</v>
      </c>
      <c r="N318" s="6">
        <v>17556</v>
      </c>
      <c r="O318" s="6">
        <v>13942</v>
      </c>
      <c r="P318" s="32" t="s">
        <v>186</v>
      </c>
      <c r="Q318" s="89"/>
      <c r="R318" s="145">
        <f>SUM(D318:O318)</f>
        <v>224343</v>
      </c>
      <c r="S318" s="148" t="s">
        <v>68</v>
      </c>
      <c r="T318" s="142"/>
      <c r="U318" s="140"/>
      <c r="V318" s="138"/>
    </row>
    <row r="319" spans="2:31" ht="18.75" customHeight="1" x14ac:dyDescent="0.15">
      <c r="B319" s="99" t="s">
        <v>72</v>
      </c>
      <c r="C319" s="29" t="s">
        <v>5</v>
      </c>
      <c r="D319" s="9">
        <v>58</v>
      </c>
      <c r="E319" s="9">
        <v>58</v>
      </c>
      <c r="F319" s="10">
        <v>58</v>
      </c>
      <c r="G319" s="10">
        <v>58</v>
      </c>
      <c r="H319" s="10">
        <v>58</v>
      </c>
      <c r="I319" s="10">
        <v>58</v>
      </c>
      <c r="J319" s="10">
        <v>58</v>
      </c>
      <c r="K319" s="10">
        <v>58</v>
      </c>
      <c r="L319" s="10">
        <v>58</v>
      </c>
      <c r="M319" s="10">
        <v>58</v>
      </c>
      <c r="N319" s="10">
        <v>58</v>
      </c>
      <c r="O319" s="10">
        <v>58</v>
      </c>
      <c r="P319" s="57"/>
      <c r="Q319" s="89"/>
      <c r="R319" s="146">
        <f>SUM(D318:I318)</f>
        <v>117177</v>
      </c>
      <c r="S319" s="148" t="s">
        <v>69</v>
      </c>
      <c r="T319" s="142"/>
      <c r="U319" s="140"/>
      <c r="V319" s="138"/>
    </row>
    <row r="320" spans="2:31" ht="18.75" customHeight="1" x14ac:dyDescent="0.15">
      <c r="B320" s="100" t="s">
        <v>76</v>
      </c>
      <c r="C320" s="78"/>
      <c r="D320" s="161">
        <v>58</v>
      </c>
      <c r="E320" s="76">
        <v>58</v>
      </c>
      <c r="F320" s="76">
        <v>58</v>
      </c>
      <c r="G320" s="76">
        <v>58</v>
      </c>
      <c r="H320" s="76">
        <v>58</v>
      </c>
      <c r="I320" s="76">
        <v>58</v>
      </c>
      <c r="J320" s="76">
        <v>58</v>
      </c>
      <c r="K320" s="76">
        <v>58</v>
      </c>
      <c r="L320" s="76">
        <v>58</v>
      </c>
      <c r="M320" s="76">
        <v>58</v>
      </c>
      <c r="N320" s="76">
        <v>58</v>
      </c>
      <c r="O320" s="162">
        <v>58</v>
      </c>
      <c r="P320" s="57" t="s">
        <v>187</v>
      </c>
      <c r="Q320" s="89"/>
      <c r="R320" s="145">
        <f>R318*2+R319</f>
        <v>565863</v>
      </c>
      <c r="S320" s="148" t="s">
        <v>97</v>
      </c>
      <c r="T320" s="142"/>
      <c r="U320" s="140"/>
      <c r="V320" s="138"/>
    </row>
    <row r="321" spans="2:31" ht="18.75" customHeight="1" x14ac:dyDescent="0.15">
      <c r="B321" s="101" t="s">
        <v>77</v>
      </c>
      <c r="C321" s="61" t="s">
        <v>6</v>
      </c>
      <c r="D321" s="161">
        <v>100</v>
      </c>
      <c r="E321" s="76">
        <v>100</v>
      </c>
      <c r="F321" s="76">
        <v>100</v>
      </c>
      <c r="G321" s="76">
        <v>99</v>
      </c>
      <c r="H321" s="76">
        <v>98</v>
      </c>
      <c r="I321" s="76">
        <v>99</v>
      </c>
      <c r="J321" s="76">
        <v>99</v>
      </c>
      <c r="K321" s="76">
        <v>100</v>
      </c>
      <c r="L321" s="76">
        <v>100</v>
      </c>
      <c r="M321" s="76">
        <v>100</v>
      </c>
      <c r="N321" s="76">
        <v>100</v>
      </c>
      <c r="O321" s="162">
        <v>100</v>
      </c>
      <c r="P321" s="77"/>
      <c r="Q321" s="91"/>
      <c r="R321" s="135"/>
      <c r="S321" s="136"/>
      <c r="T321" s="143"/>
      <c r="U321" s="141"/>
      <c r="V321" s="139"/>
    </row>
    <row r="322" spans="2:31" ht="18.75" customHeight="1" thickBot="1" x14ac:dyDescent="0.2">
      <c r="B322" s="102" t="s">
        <v>75</v>
      </c>
      <c r="C322" s="79"/>
      <c r="D322" s="161">
        <v>100</v>
      </c>
      <c r="E322" s="76">
        <v>100</v>
      </c>
      <c r="F322" s="76">
        <v>100</v>
      </c>
      <c r="G322" s="76">
        <v>99</v>
      </c>
      <c r="H322" s="76">
        <v>98</v>
      </c>
      <c r="I322" s="76">
        <v>99</v>
      </c>
      <c r="J322" s="76">
        <v>99</v>
      </c>
      <c r="K322" s="76">
        <v>100</v>
      </c>
      <c r="L322" s="76">
        <v>100</v>
      </c>
      <c r="M322" s="76">
        <v>100</v>
      </c>
      <c r="N322" s="76">
        <v>100</v>
      </c>
      <c r="O322" s="162">
        <v>100</v>
      </c>
      <c r="P322" s="75" t="s">
        <v>188</v>
      </c>
      <c r="Q322" s="91"/>
      <c r="R322" s="8"/>
      <c r="S322" s="44"/>
    </row>
    <row r="323" spans="2:31" ht="18.75" customHeight="1" x14ac:dyDescent="0.15">
      <c r="B323" s="98" t="s">
        <v>32</v>
      </c>
      <c r="C323" s="28" t="s">
        <v>7</v>
      </c>
      <c r="D323" s="163">
        <v>0</v>
      </c>
      <c r="E323" s="6">
        <v>0</v>
      </c>
      <c r="F323" s="7">
        <v>0</v>
      </c>
      <c r="G323" s="7">
        <v>0</v>
      </c>
      <c r="H323" s="7">
        <v>920</v>
      </c>
      <c r="I323" s="7">
        <v>1035</v>
      </c>
      <c r="J323" s="7">
        <v>812</v>
      </c>
      <c r="K323" s="7">
        <v>0</v>
      </c>
      <c r="L323" s="7">
        <v>0</v>
      </c>
      <c r="M323" s="7">
        <v>0</v>
      </c>
      <c r="N323" s="7">
        <v>0</v>
      </c>
      <c r="O323" s="164">
        <v>0</v>
      </c>
      <c r="P323" s="240" t="s">
        <v>146</v>
      </c>
      <c r="Q323" s="92"/>
    </row>
    <row r="324" spans="2:31" ht="18.75" customHeight="1" x14ac:dyDescent="0.15">
      <c r="B324" s="99" t="s">
        <v>33</v>
      </c>
      <c r="C324" s="29" t="s">
        <v>28</v>
      </c>
      <c r="D324" s="35">
        <v>6628</v>
      </c>
      <c r="E324" s="13">
        <v>8527</v>
      </c>
      <c r="F324" s="14">
        <v>11326</v>
      </c>
      <c r="G324" s="14">
        <v>10081</v>
      </c>
      <c r="H324" s="12">
        <v>9382</v>
      </c>
      <c r="I324" s="12">
        <v>8431</v>
      </c>
      <c r="J324" s="12">
        <v>8812</v>
      </c>
      <c r="K324" s="14">
        <v>10511</v>
      </c>
      <c r="L324" s="14">
        <v>7312</v>
      </c>
      <c r="M324" s="14">
        <v>8819</v>
      </c>
      <c r="N324" s="14">
        <v>6794</v>
      </c>
      <c r="O324" s="36">
        <v>6284</v>
      </c>
      <c r="P324" s="241"/>
      <c r="Q324" s="92"/>
    </row>
    <row r="325" spans="2:31" ht="18.75" customHeight="1" x14ac:dyDescent="0.15">
      <c r="B325" s="101" t="s">
        <v>34</v>
      </c>
      <c r="C325" s="61" t="s">
        <v>29</v>
      </c>
      <c r="D325" s="37">
        <v>7911</v>
      </c>
      <c r="E325" s="60">
        <v>9924</v>
      </c>
      <c r="F325" s="12">
        <v>14221</v>
      </c>
      <c r="G325" s="12">
        <v>9179</v>
      </c>
      <c r="H325" s="12">
        <v>10824</v>
      </c>
      <c r="I325" s="12">
        <v>8788</v>
      </c>
      <c r="J325" s="12">
        <v>10032</v>
      </c>
      <c r="K325" s="12">
        <v>10049</v>
      </c>
      <c r="L325" s="12">
        <v>9111</v>
      </c>
      <c r="M325" s="12">
        <v>10210</v>
      </c>
      <c r="N325" s="12">
        <v>10762</v>
      </c>
      <c r="O325" s="38">
        <v>7658</v>
      </c>
      <c r="P325" s="241"/>
      <c r="Q325" s="92"/>
    </row>
    <row r="326" spans="2:31" ht="18.75" customHeight="1" x14ac:dyDescent="0.15">
      <c r="B326" s="104" t="s">
        <v>54</v>
      </c>
      <c r="C326" s="81"/>
      <c r="D326" s="37">
        <v>51</v>
      </c>
      <c r="E326" s="60">
        <v>54</v>
      </c>
      <c r="F326" s="12">
        <v>56</v>
      </c>
      <c r="G326" s="12">
        <v>55</v>
      </c>
      <c r="H326" s="12">
        <v>58</v>
      </c>
      <c r="I326" s="12">
        <v>55</v>
      </c>
      <c r="J326" s="12">
        <v>57</v>
      </c>
      <c r="K326" s="12">
        <v>53</v>
      </c>
      <c r="L326" s="12">
        <v>53</v>
      </c>
      <c r="M326" s="12">
        <v>55</v>
      </c>
      <c r="N326" s="12">
        <v>55</v>
      </c>
      <c r="O326" s="38">
        <v>51</v>
      </c>
      <c r="P326" s="241"/>
      <c r="Q326" s="92"/>
    </row>
    <row r="327" spans="2:31" ht="18.75" customHeight="1" thickBot="1" x14ac:dyDescent="0.2">
      <c r="B327" s="102" t="s">
        <v>55</v>
      </c>
      <c r="C327" s="79"/>
      <c r="D327" s="66">
        <v>39.6</v>
      </c>
      <c r="E327" s="65">
        <v>47.5</v>
      </c>
      <c r="F327" s="63">
        <v>63.4</v>
      </c>
      <c r="G327" s="63">
        <v>48.6</v>
      </c>
      <c r="H327" s="63">
        <v>50.6</v>
      </c>
      <c r="I327" s="63">
        <v>46.1</v>
      </c>
      <c r="J327" s="63">
        <v>47.9</v>
      </c>
      <c r="K327" s="63">
        <v>53.9</v>
      </c>
      <c r="L327" s="63">
        <v>43</v>
      </c>
      <c r="M327" s="63">
        <v>48.1</v>
      </c>
      <c r="N327" s="63">
        <v>44.3</v>
      </c>
      <c r="O327" s="62">
        <v>38</v>
      </c>
      <c r="P327" s="75" t="s">
        <v>212</v>
      </c>
      <c r="Q327" s="91"/>
    </row>
    <row r="328" spans="2:31" ht="18.75" customHeight="1" thickBot="1" x14ac:dyDescent="0.2">
      <c r="B328" s="248" t="s">
        <v>8</v>
      </c>
      <c r="C328" s="249"/>
      <c r="D328" s="248" t="s">
        <v>9</v>
      </c>
      <c r="E328" s="250"/>
      <c r="F328" s="250"/>
      <c r="G328" s="250"/>
      <c r="H328" s="250"/>
      <c r="I328" s="250"/>
      <c r="J328" s="250"/>
      <c r="K328" s="250"/>
      <c r="L328" s="250"/>
      <c r="M328" s="250"/>
      <c r="N328" s="250"/>
      <c r="O328" s="249"/>
      <c r="P328" s="59" t="s">
        <v>43</v>
      </c>
      <c r="Q328" s="93"/>
    </row>
    <row r="329" spans="2:31" ht="18.75" customHeight="1" x14ac:dyDescent="0.15">
      <c r="B329" s="98" t="s">
        <v>35</v>
      </c>
      <c r="C329" s="105" t="s">
        <v>57</v>
      </c>
      <c r="D329" s="128">
        <f>ROUNDDOWN(D319*$P$329*(1.85-D321/100),2)</f>
        <v>0</v>
      </c>
      <c r="E329" s="115">
        <f t="shared" ref="E329:O329" si="159">ROUNDDOWN(E319*$P$329*(1.85-E321/100),2)</f>
        <v>0</v>
      </c>
      <c r="F329" s="115">
        <f t="shared" si="159"/>
        <v>0</v>
      </c>
      <c r="G329" s="115">
        <f t="shared" si="159"/>
        <v>0</v>
      </c>
      <c r="H329" s="115">
        <f t="shared" si="159"/>
        <v>0</v>
      </c>
      <c r="I329" s="115">
        <f t="shared" si="159"/>
        <v>0</v>
      </c>
      <c r="J329" s="115">
        <f t="shared" si="159"/>
        <v>0</v>
      </c>
      <c r="K329" s="115">
        <f t="shared" si="159"/>
        <v>0</v>
      </c>
      <c r="L329" s="115">
        <f t="shared" si="159"/>
        <v>0</v>
      </c>
      <c r="M329" s="115">
        <f t="shared" si="159"/>
        <v>0</v>
      </c>
      <c r="N329" s="115">
        <f t="shared" si="159"/>
        <v>0</v>
      </c>
      <c r="O329" s="129">
        <f t="shared" si="159"/>
        <v>0</v>
      </c>
      <c r="P329" s="132"/>
      <c r="Q329" s="265"/>
    </row>
    <row r="330" spans="2:31" ht="18.75" customHeight="1" x14ac:dyDescent="0.15">
      <c r="B330" s="101" t="s">
        <v>36</v>
      </c>
      <c r="C330" s="34" t="s">
        <v>30</v>
      </c>
      <c r="D330" s="116">
        <f>D323*$P$330</f>
        <v>0</v>
      </c>
      <c r="E330" s="118">
        <f t="shared" ref="E330:O330" si="160">E323*$P$330</f>
        <v>0</v>
      </c>
      <c r="F330" s="118">
        <f t="shared" si="160"/>
        <v>0</v>
      </c>
      <c r="G330" s="118">
        <f t="shared" si="160"/>
        <v>0</v>
      </c>
      <c r="H330" s="118">
        <f t="shared" si="160"/>
        <v>0</v>
      </c>
      <c r="I330" s="118">
        <f t="shared" si="160"/>
        <v>0</v>
      </c>
      <c r="J330" s="118">
        <f t="shared" si="160"/>
        <v>0</v>
      </c>
      <c r="K330" s="118">
        <f t="shared" si="160"/>
        <v>0</v>
      </c>
      <c r="L330" s="118">
        <f t="shared" si="160"/>
        <v>0</v>
      </c>
      <c r="M330" s="118">
        <f t="shared" si="160"/>
        <v>0</v>
      </c>
      <c r="N330" s="118">
        <f t="shared" si="160"/>
        <v>0</v>
      </c>
      <c r="O330" s="119">
        <f t="shared" si="160"/>
        <v>0</v>
      </c>
      <c r="P330" s="133"/>
      <c r="Q330" s="266"/>
    </row>
    <row r="331" spans="2:31" ht="18.75" customHeight="1" x14ac:dyDescent="0.15">
      <c r="B331" s="101" t="s">
        <v>46</v>
      </c>
      <c r="C331" s="34" t="s">
        <v>31</v>
      </c>
      <c r="D331" s="120"/>
      <c r="E331" s="122"/>
      <c r="F331" s="122"/>
      <c r="G331" s="118">
        <f>G324*$P$331</f>
        <v>0</v>
      </c>
      <c r="H331" s="118">
        <f t="shared" ref="H331" si="161">H324*$P$331</f>
        <v>0</v>
      </c>
      <c r="I331" s="118">
        <f>I324*$P$331</f>
        <v>0</v>
      </c>
      <c r="J331" s="122"/>
      <c r="K331" s="122"/>
      <c r="L331" s="122"/>
      <c r="M331" s="122"/>
      <c r="N331" s="122"/>
      <c r="O331" s="123"/>
      <c r="P331" s="133"/>
      <c r="Q331" s="266"/>
    </row>
    <row r="332" spans="2:31" ht="18.75" customHeight="1" x14ac:dyDescent="0.15">
      <c r="B332" s="101" t="s">
        <v>47</v>
      </c>
      <c r="C332" s="34" t="s">
        <v>48</v>
      </c>
      <c r="D332" s="116">
        <f>D324*$P$332</f>
        <v>0</v>
      </c>
      <c r="E332" s="117">
        <f t="shared" ref="E332:F332" si="162">E324*$P$332</f>
        <v>0</v>
      </c>
      <c r="F332" s="118">
        <f t="shared" si="162"/>
        <v>0</v>
      </c>
      <c r="G332" s="122"/>
      <c r="H332" s="122"/>
      <c r="I332" s="122"/>
      <c r="J332" s="118">
        <f>J324*$P$332</f>
        <v>0</v>
      </c>
      <c r="K332" s="118">
        <f t="shared" ref="K332:O332" si="163">K324*$P$332</f>
        <v>0</v>
      </c>
      <c r="L332" s="118">
        <f t="shared" si="163"/>
        <v>0</v>
      </c>
      <c r="M332" s="118">
        <f t="shared" si="163"/>
        <v>0</v>
      </c>
      <c r="N332" s="118">
        <f t="shared" si="163"/>
        <v>0</v>
      </c>
      <c r="O332" s="119">
        <f t="shared" si="163"/>
        <v>0</v>
      </c>
      <c r="P332" s="133"/>
      <c r="Q332" s="266"/>
    </row>
    <row r="333" spans="2:31" ht="18.75" customHeight="1" x14ac:dyDescent="0.15">
      <c r="B333" s="101" t="s">
        <v>37</v>
      </c>
      <c r="C333" s="34" t="s">
        <v>49</v>
      </c>
      <c r="D333" s="116">
        <f>D325*$P$333</f>
        <v>0</v>
      </c>
      <c r="E333" s="118">
        <f t="shared" ref="E333:O333" si="164">E325*$P$333</f>
        <v>0</v>
      </c>
      <c r="F333" s="118">
        <f t="shared" si="164"/>
        <v>0</v>
      </c>
      <c r="G333" s="118">
        <f t="shared" si="164"/>
        <v>0</v>
      </c>
      <c r="H333" s="118">
        <f t="shared" si="164"/>
        <v>0</v>
      </c>
      <c r="I333" s="118">
        <f t="shared" si="164"/>
        <v>0</v>
      </c>
      <c r="J333" s="118">
        <f t="shared" si="164"/>
        <v>0</v>
      </c>
      <c r="K333" s="118">
        <f t="shared" si="164"/>
        <v>0</v>
      </c>
      <c r="L333" s="118">
        <f t="shared" si="164"/>
        <v>0</v>
      </c>
      <c r="M333" s="118">
        <f t="shared" si="164"/>
        <v>0</v>
      </c>
      <c r="N333" s="118">
        <f t="shared" si="164"/>
        <v>0</v>
      </c>
      <c r="O333" s="119">
        <f t="shared" si="164"/>
        <v>0</v>
      </c>
      <c r="P333" s="193"/>
      <c r="Q333" s="266"/>
      <c r="T333" s="16"/>
      <c r="U333" s="16"/>
      <c r="V333" s="157" t="str">
        <f>V315</f>
        <v>館送水ポンプ場</v>
      </c>
    </row>
    <row r="334" spans="2:31" ht="18.75" customHeight="1" thickBot="1" x14ac:dyDescent="0.2">
      <c r="B334" s="101" t="s">
        <v>133</v>
      </c>
      <c r="C334" s="197" t="s">
        <v>113</v>
      </c>
      <c r="D334" s="198">
        <f>D319*$P334</f>
        <v>0</v>
      </c>
      <c r="E334" s="199">
        <f t="shared" ref="E334:O334" si="165">E319*$P334</f>
        <v>0</v>
      </c>
      <c r="F334" s="200">
        <f t="shared" si="165"/>
        <v>0</v>
      </c>
      <c r="G334" s="200">
        <f t="shared" si="165"/>
        <v>0</v>
      </c>
      <c r="H334" s="200">
        <f t="shared" si="165"/>
        <v>0</v>
      </c>
      <c r="I334" s="200">
        <f t="shared" si="165"/>
        <v>0</v>
      </c>
      <c r="J334" s="200">
        <f t="shared" si="165"/>
        <v>0</v>
      </c>
      <c r="K334" s="200">
        <f t="shared" si="165"/>
        <v>0</v>
      </c>
      <c r="L334" s="200">
        <f t="shared" si="165"/>
        <v>0</v>
      </c>
      <c r="M334" s="200">
        <f t="shared" si="165"/>
        <v>0</v>
      </c>
      <c r="N334" s="200">
        <f t="shared" si="165"/>
        <v>0</v>
      </c>
      <c r="O334" s="202">
        <f t="shared" si="165"/>
        <v>0</v>
      </c>
      <c r="P334" s="193"/>
      <c r="Q334" s="264"/>
      <c r="T334" s="16"/>
      <c r="U334" s="16"/>
      <c r="V334" s="157"/>
      <c r="W334" s="16"/>
      <c r="X334" s="16"/>
      <c r="Y334" s="16"/>
      <c r="Z334" s="16"/>
      <c r="AA334" s="16"/>
      <c r="AB334" s="16"/>
      <c r="AC334" s="16"/>
      <c r="AD334" s="16"/>
      <c r="AE334" s="16"/>
    </row>
    <row r="335" spans="2:31" ht="18.75" customHeight="1" thickBot="1" x14ac:dyDescent="0.2">
      <c r="B335" s="189" t="s">
        <v>38</v>
      </c>
      <c r="C335" s="190" t="s">
        <v>114</v>
      </c>
      <c r="D335" s="194">
        <f>INT(SUM(D329:D333)-D334)</f>
        <v>0</v>
      </c>
      <c r="E335" s="194">
        <f t="shared" ref="E335" si="166">INT(SUM(E329:E333)-E334)</f>
        <v>0</v>
      </c>
      <c r="F335" s="195">
        <f t="shared" ref="F335" si="167">INT(SUM(F329:F333)-F334)</f>
        <v>0</v>
      </c>
      <c r="G335" s="195">
        <f t="shared" ref="G335" si="168">INT(SUM(G329:G333)-G334)</f>
        <v>0</v>
      </c>
      <c r="H335" s="195">
        <f t="shared" ref="H335" si="169">INT(SUM(H329:H333)-H334)</f>
        <v>0</v>
      </c>
      <c r="I335" s="195">
        <f t="shared" ref="I335" si="170">INT(SUM(I329:I333)-I334)</f>
        <v>0</v>
      </c>
      <c r="J335" s="195">
        <f t="shared" ref="J335" si="171">INT(SUM(J329:J333)-J334)</f>
        <v>0</v>
      </c>
      <c r="K335" s="195">
        <f t="shared" ref="K335" si="172">INT(SUM(K329:K333)-K334)</f>
        <v>0</v>
      </c>
      <c r="L335" s="195">
        <f>INT(SUM(L329:L333)-L334)</f>
        <v>0</v>
      </c>
      <c r="M335" s="195">
        <f t="shared" ref="M335" si="173">INT(SUM(M329:M333)-M334)</f>
        <v>0</v>
      </c>
      <c r="N335" s="195">
        <f>INT(SUM(N329:N333)-N334)</f>
        <v>0</v>
      </c>
      <c r="O335" s="195">
        <f>INT(SUM(O329:O333)-O334)</f>
        <v>0</v>
      </c>
      <c r="P335" s="108">
        <f>SUM(D335:O335)</f>
        <v>0</v>
      </c>
      <c r="Q335" s="94"/>
      <c r="R335" s="244" t="s">
        <v>78</v>
      </c>
      <c r="S335" s="245"/>
      <c r="T335" s="245"/>
      <c r="U335" s="245"/>
      <c r="V335" s="246"/>
      <c r="W335" s="16"/>
      <c r="X335" s="16"/>
      <c r="Y335" s="16"/>
      <c r="Z335" s="16"/>
      <c r="AA335" s="16"/>
      <c r="AB335" s="16"/>
      <c r="AC335" s="16"/>
      <c r="AD335" s="16"/>
      <c r="AE335" s="16"/>
    </row>
    <row r="336" spans="2:31" s="20" customFormat="1" ht="17.25" customHeight="1" x14ac:dyDescent="0.15">
      <c r="B336" s="23"/>
      <c r="C336" s="107" t="s">
        <v>44</v>
      </c>
      <c r="D336" s="23"/>
      <c r="E336" s="23"/>
      <c r="F336" s="23"/>
      <c r="G336" s="23"/>
      <c r="H336" s="23"/>
      <c r="I336" s="23"/>
      <c r="J336" s="23"/>
      <c r="K336" s="23"/>
      <c r="L336" s="23"/>
      <c r="M336" s="23"/>
      <c r="N336" s="23"/>
      <c r="O336" s="41" t="s">
        <v>58</v>
      </c>
      <c r="P336" s="109">
        <f>SUM(D335:I335)</f>
        <v>0</v>
      </c>
      <c r="Q336" s="68"/>
      <c r="R336" s="152">
        <f>P335*2+P336</f>
        <v>0</v>
      </c>
      <c r="S336" s="153" t="s">
        <v>98</v>
      </c>
      <c r="T336" s="156" t="s">
        <v>99</v>
      </c>
      <c r="U336" s="154"/>
      <c r="V336" s="155"/>
    </row>
    <row r="337" spans="2:22" s="20" customFormat="1" ht="17.25" customHeight="1" x14ac:dyDescent="0.15">
      <c r="B337" s="23"/>
      <c r="C337" s="107"/>
      <c r="D337" s="23"/>
      <c r="E337" s="23"/>
      <c r="F337" s="23"/>
      <c r="G337" s="23"/>
      <c r="H337" s="23"/>
      <c r="I337" s="23"/>
      <c r="J337" s="23"/>
      <c r="K337" s="23"/>
      <c r="L337" s="23"/>
      <c r="M337" s="23"/>
      <c r="N337" s="23"/>
      <c r="O337" s="41"/>
      <c r="P337" s="109"/>
      <c r="Q337" s="68"/>
      <c r="R337" s="205"/>
      <c r="S337" s="206"/>
      <c r="T337" s="207"/>
      <c r="U337" s="208"/>
      <c r="V337" s="208"/>
    </row>
    <row r="338" spans="2:22" s="20" customFormat="1" ht="23.25" customHeight="1" thickBot="1" x14ac:dyDescent="0.2">
      <c r="B338" s="42" t="str">
        <f>B4&amp;" （単年合計）"</f>
        <v>仙台市水道局　湯元送水ポンプ場外１２施設 電力需給 （単年合計）</v>
      </c>
      <c r="C338" s="26"/>
      <c r="D338" s="23"/>
      <c r="E338" s="23"/>
      <c r="F338" s="23"/>
      <c r="G338" s="23"/>
      <c r="H338" s="23"/>
      <c r="I338" s="23"/>
      <c r="J338" s="23"/>
      <c r="K338" s="23"/>
      <c r="L338" s="23"/>
      <c r="M338" s="23"/>
      <c r="N338" s="23"/>
      <c r="O338" s="23"/>
      <c r="P338" s="23"/>
      <c r="Q338" s="23"/>
      <c r="R338" s="19"/>
    </row>
    <row r="339" spans="2:22" ht="18.75" customHeight="1" x14ac:dyDescent="0.15">
      <c r="B339" s="252" t="s">
        <v>42</v>
      </c>
      <c r="C339" s="253"/>
      <c r="D339" s="227" t="s">
        <v>14</v>
      </c>
      <c r="E339" s="228"/>
      <c r="F339" s="228"/>
      <c r="G339" s="228"/>
      <c r="H339" s="228"/>
      <c r="I339" s="228"/>
      <c r="J339" s="229" t="s">
        <v>128</v>
      </c>
      <c r="K339" s="228"/>
      <c r="L339" s="228"/>
      <c r="M339" s="229" t="s">
        <v>129</v>
      </c>
      <c r="N339" s="228"/>
      <c r="O339" s="236"/>
      <c r="P339" s="238" t="s">
        <v>3</v>
      </c>
      <c r="Q339" s="27"/>
    </row>
    <row r="340" spans="2:22" ht="18.75" customHeight="1" thickBot="1" x14ac:dyDescent="0.2">
      <c r="B340" s="254"/>
      <c r="C340" s="255"/>
      <c r="D340" s="31" t="s">
        <v>15</v>
      </c>
      <c r="E340" s="31" t="s">
        <v>16</v>
      </c>
      <c r="F340" s="31" t="s">
        <v>17</v>
      </c>
      <c r="G340" s="30" t="s">
        <v>18</v>
      </c>
      <c r="H340" s="30" t="s">
        <v>19</v>
      </c>
      <c r="I340" s="30" t="s">
        <v>20</v>
      </c>
      <c r="J340" s="31" t="s">
        <v>21</v>
      </c>
      <c r="K340" s="31" t="s">
        <v>22</v>
      </c>
      <c r="L340" s="31" t="s">
        <v>23</v>
      </c>
      <c r="M340" s="33" t="s">
        <v>24</v>
      </c>
      <c r="N340" s="33" t="s">
        <v>25</v>
      </c>
      <c r="O340" s="33" t="s">
        <v>26</v>
      </c>
      <c r="P340" s="239"/>
      <c r="Q340" s="27"/>
    </row>
    <row r="341" spans="2:22" ht="18.75" customHeight="1" thickBot="1" x14ac:dyDescent="0.2">
      <c r="B341" s="251" t="s">
        <v>40</v>
      </c>
      <c r="C341" s="249"/>
      <c r="D341" s="15">
        <f>D12+D36+D63+D87+D114+D138+D165+D189+D216+D240+D267+D291+D318</f>
        <v>214880</v>
      </c>
      <c r="E341" s="15">
        <f t="shared" ref="E341:O341" si="174">E12+E36+E63+E87+E114+E138+E165+E189+E216+E240+E267+E291+E318</f>
        <v>202965</v>
      </c>
      <c r="F341" s="15">
        <f t="shared" si="174"/>
        <v>217937</v>
      </c>
      <c r="G341" s="15">
        <f t="shared" si="174"/>
        <v>210249</v>
      </c>
      <c r="H341" s="15">
        <f t="shared" si="174"/>
        <v>223236</v>
      </c>
      <c r="I341" s="15">
        <f t="shared" si="174"/>
        <v>233410</v>
      </c>
      <c r="J341" s="15">
        <f t="shared" si="174"/>
        <v>216363</v>
      </c>
      <c r="K341" s="15">
        <f t="shared" si="174"/>
        <v>225309</v>
      </c>
      <c r="L341" s="15">
        <f t="shared" si="174"/>
        <v>212881</v>
      </c>
      <c r="M341" s="15">
        <f t="shared" si="174"/>
        <v>223741</v>
      </c>
      <c r="N341" s="15">
        <f t="shared" si="174"/>
        <v>221664</v>
      </c>
      <c r="O341" s="15">
        <f t="shared" si="174"/>
        <v>205865</v>
      </c>
      <c r="P341" s="110">
        <f>SUM(D341:O341)</f>
        <v>2608500</v>
      </c>
      <c r="Q341" s="95"/>
    </row>
    <row r="342" spans="2:22" ht="18.75" customHeight="1" thickBot="1" x14ac:dyDescent="0.2">
      <c r="B342" s="251" t="s">
        <v>41</v>
      </c>
      <c r="C342" s="249"/>
      <c r="D342" s="15">
        <f>D13+D37+D64+D88+D115+D139+D166+D190+D217+D241+D268+D292+D319</f>
        <v>831</v>
      </c>
      <c r="E342" s="15">
        <f t="shared" ref="E342:O342" si="175">E13+E37+E64+E88+E115+E139+E166+E190+E217+E241+E268+E292+E319</f>
        <v>831</v>
      </c>
      <c r="F342" s="15">
        <f t="shared" si="175"/>
        <v>831</v>
      </c>
      <c r="G342" s="15">
        <f t="shared" si="175"/>
        <v>831</v>
      </c>
      <c r="H342" s="15">
        <f t="shared" si="175"/>
        <v>831</v>
      </c>
      <c r="I342" s="15">
        <f t="shared" si="175"/>
        <v>831</v>
      </c>
      <c r="J342" s="15">
        <f t="shared" si="175"/>
        <v>831</v>
      </c>
      <c r="K342" s="15">
        <f t="shared" si="175"/>
        <v>831</v>
      </c>
      <c r="L342" s="15">
        <f t="shared" si="175"/>
        <v>831</v>
      </c>
      <c r="M342" s="15">
        <f t="shared" si="175"/>
        <v>831</v>
      </c>
      <c r="N342" s="15">
        <f t="shared" si="175"/>
        <v>831</v>
      </c>
      <c r="O342" s="15">
        <f t="shared" si="175"/>
        <v>831</v>
      </c>
      <c r="P342" s="111">
        <f>MAX(D342:O342)</f>
        <v>831</v>
      </c>
      <c r="Q342" s="96"/>
    </row>
    <row r="343" spans="2:22" ht="18.75" customHeight="1" thickBot="1" x14ac:dyDescent="0.2">
      <c r="B343" s="251" t="s">
        <v>60</v>
      </c>
      <c r="C343" s="249"/>
      <c r="D343" s="11">
        <f>D29+D53+D80+D104+D131+D155+D182+D206+D233+D257+D284+D308+D335</f>
        <v>0</v>
      </c>
      <c r="E343" s="11">
        <f t="shared" ref="E343:O343" si="176">E29+E53+E80+E104+E131+E155+E182+E206+E233+E257+E284+E308+E335</f>
        <v>0</v>
      </c>
      <c r="F343" s="11">
        <f t="shared" si="176"/>
        <v>0</v>
      </c>
      <c r="G343" s="11">
        <f t="shared" si="176"/>
        <v>0</v>
      </c>
      <c r="H343" s="11">
        <f t="shared" si="176"/>
        <v>0</v>
      </c>
      <c r="I343" s="11">
        <f t="shared" si="176"/>
        <v>0</v>
      </c>
      <c r="J343" s="11">
        <f t="shared" si="176"/>
        <v>0</v>
      </c>
      <c r="K343" s="11">
        <f t="shared" si="176"/>
        <v>0</v>
      </c>
      <c r="L343" s="11">
        <f t="shared" si="176"/>
        <v>0</v>
      </c>
      <c r="M343" s="11">
        <f t="shared" si="176"/>
        <v>0</v>
      </c>
      <c r="N343" s="11">
        <f t="shared" si="176"/>
        <v>0</v>
      </c>
      <c r="O343" s="11">
        <f t="shared" si="176"/>
        <v>0</v>
      </c>
      <c r="P343" s="112">
        <f>SUM(D343:O343)</f>
        <v>0</v>
      </c>
      <c r="Q343" s="97"/>
      <c r="R343" s="17"/>
    </row>
    <row r="344" spans="2:22" ht="19.5" customHeight="1" thickBot="1" x14ac:dyDescent="0.2">
      <c r="B344" s="23"/>
      <c r="C344" s="26"/>
      <c r="D344" s="23"/>
      <c r="E344" s="23"/>
      <c r="F344" s="23"/>
      <c r="G344" s="201"/>
      <c r="H344" s="201"/>
      <c r="I344" s="201"/>
      <c r="J344" s="23"/>
      <c r="K344" s="23"/>
      <c r="L344" s="23"/>
      <c r="M344" s="23"/>
      <c r="N344" s="69" t="s">
        <v>59</v>
      </c>
      <c r="O344" s="70" t="s">
        <v>58</v>
      </c>
      <c r="P344" s="113">
        <f>SUM(D343:I343)</f>
        <v>0</v>
      </c>
      <c r="Q344" s="86"/>
    </row>
    <row r="345" spans="2:22" ht="19.5" customHeight="1" x14ac:dyDescent="0.15">
      <c r="B345" s="23"/>
      <c r="C345" s="26"/>
      <c r="D345" s="23"/>
      <c r="E345" s="23"/>
      <c r="F345" s="23"/>
      <c r="G345" s="48"/>
      <c r="H345" s="48"/>
      <c r="I345" s="48"/>
      <c r="J345" s="23"/>
      <c r="K345" s="23"/>
      <c r="L345" s="23"/>
      <c r="M345" s="23"/>
      <c r="N345" s="203" t="s">
        <v>112</v>
      </c>
      <c r="O345" s="203" t="str">
        <f>M4</f>
        <v>２年６ヶ月</v>
      </c>
      <c r="P345" s="204">
        <f>P341*2+SUM(D341:I341)</f>
        <v>6519677</v>
      </c>
      <c r="Q345" s="86"/>
    </row>
    <row r="346" spans="2:22" ht="17.25" customHeight="1" thickBot="1" x14ac:dyDescent="0.2">
      <c r="B346" s="23"/>
      <c r="C346" s="26"/>
      <c r="G346" s="23"/>
      <c r="H346" s="23"/>
      <c r="I346" s="23"/>
      <c r="J346" s="256" t="s">
        <v>130</v>
      </c>
      <c r="K346" s="256"/>
      <c r="L346" s="256"/>
      <c r="M346" s="256"/>
      <c r="Q346" s="39"/>
    </row>
    <row r="347" spans="2:22" ht="18.75" customHeight="1" thickBot="1" x14ac:dyDescent="0.2">
      <c r="C347" s="220"/>
      <c r="D347" s="221"/>
      <c r="E347" s="221"/>
      <c r="F347" s="221"/>
      <c r="G347" s="209"/>
      <c r="I347" s="222" t="s">
        <v>131</v>
      </c>
      <c r="J347" s="209" t="s">
        <v>125</v>
      </c>
      <c r="K347" s="230">
        <f>P343*2+P344</f>
        <v>0</v>
      </c>
      <c r="L347" s="231"/>
      <c r="M347" s="232"/>
      <c r="N347" s="237" t="s">
        <v>115</v>
      </c>
      <c r="O347" s="237"/>
      <c r="P347" s="237"/>
      <c r="Q347" s="23"/>
    </row>
    <row r="348" spans="2:22" ht="18.75" customHeight="1" x14ac:dyDescent="0.15">
      <c r="B348" s="23"/>
      <c r="C348" s="26"/>
      <c r="D348" s="23"/>
      <c r="G348" s="23"/>
      <c r="H348" s="226" t="s">
        <v>61</v>
      </c>
      <c r="I348" s="226"/>
      <c r="J348" s="226"/>
      <c r="L348" s="71" t="s">
        <v>112</v>
      </c>
      <c r="M348" s="72" t="str">
        <f>M4</f>
        <v>２年６ヶ月</v>
      </c>
      <c r="N348" s="23"/>
      <c r="P348" s="23"/>
      <c r="Q348" s="23"/>
    </row>
    <row r="349" spans="2:22" ht="18.75" customHeight="1" x14ac:dyDescent="0.15">
      <c r="B349" s="23" t="s">
        <v>10</v>
      </c>
      <c r="C349" s="26"/>
      <c r="D349" s="23"/>
      <c r="E349" s="23"/>
      <c r="F349" s="23"/>
      <c r="G349" s="23"/>
      <c r="H349" s="26"/>
      <c r="I349" s="23"/>
      <c r="O349" s="26"/>
      <c r="P349" s="73"/>
      <c r="Q349" s="73"/>
    </row>
    <row r="350" spans="2:22" ht="14.25" customHeight="1" x14ac:dyDescent="0.15">
      <c r="B350" s="26" t="s">
        <v>62</v>
      </c>
      <c r="C350" s="26"/>
      <c r="D350" s="23"/>
      <c r="E350" s="23"/>
      <c r="F350" s="23"/>
      <c r="G350" s="23"/>
      <c r="H350" s="23"/>
      <c r="I350" s="23"/>
      <c r="J350" s="23"/>
      <c r="K350" s="40"/>
      <c r="L350" s="40"/>
      <c r="M350" s="23"/>
      <c r="N350" s="23"/>
      <c r="O350" s="23"/>
      <c r="P350" s="23"/>
      <c r="Q350" s="23"/>
    </row>
    <row r="351" spans="2:22" ht="14.25" customHeight="1" x14ac:dyDescent="0.15">
      <c r="B351" s="23" t="s">
        <v>11</v>
      </c>
      <c r="C351" s="26"/>
      <c r="D351" s="23"/>
      <c r="E351" s="23"/>
      <c r="F351" s="23"/>
      <c r="G351" s="23"/>
      <c r="H351" s="23"/>
      <c r="I351" s="23"/>
      <c r="J351" s="23"/>
      <c r="K351" s="23"/>
      <c r="L351" s="23"/>
      <c r="M351" s="23"/>
      <c r="N351" s="23"/>
      <c r="O351" s="23"/>
      <c r="P351" s="23"/>
      <c r="Q351" s="23"/>
    </row>
    <row r="352" spans="2:22" ht="14.25" customHeight="1" x14ac:dyDescent="0.15">
      <c r="B352" s="26" t="s">
        <v>63</v>
      </c>
      <c r="C352" s="26"/>
      <c r="D352" s="23"/>
      <c r="E352" s="23"/>
      <c r="F352" s="23"/>
      <c r="G352" s="23"/>
      <c r="I352" s="26" t="s">
        <v>70</v>
      </c>
      <c r="J352" s="165"/>
      <c r="K352" s="165"/>
      <c r="L352" s="165"/>
      <c r="M352" s="165"/>
      <c r="N352" s="165"/>
      <c r="O352" s="23"/>
      <c r="P352" s="23"/>
      <c r="Q352" s="23"/>
    </row>
    <row r="353" spans="2:18" ht="14.25" customHeight="1" x14ac:dyDescent="0.15">
      <c r="B353" s="26" t="s">
        <v>64</v>
      </c>
      <c r="C353" s="26"/>
      <c r="D353" s="23"/>
      <c r="E353" s="23"/>
      <c r="F353" s="23"/>
      <c r="G353" s="23"/>
      <c r="I353" s="26" t="s">
        <v>71</v>
      </c>
      <c r="J353" s="165"/>
      <c r="K353" s="165"/>
      <c r="L353" s="165"/>
      <c r="M353" s="165"/>
      <c r="N353" s="165"/>
      <c r="O353" s="23"/>
      <c r="P353" s="23"/>
      <c r="Q353" s="23"/>
    </row>
    <row r="354" spans="2:18" ht="14.25" customHeight="1" x14ac:dyDescent="0.15">
      <c r="B354" s="26" t="s">
        <v>65</v>
      </c>
      <c r="C354" s="26"/>
      <c r="D354" s="23"/>
      <c r="E354" s="23"/>
      <c r="F354" s="23"/>
      <c r="G354" s="23"/>
      <c r="H354" s="23"/>
      <c r="I354" s="23"/>
      <c r="J354" s="23"/>
      <c r="K354" s="23"/>
      <c r="L354" s="23"/>
      <c r="M354" s="23"/>
      <c r="N354" s="23"/>
      <c r="O354" s="23"/>
      <c r="P354" s="23"/>
      <c r="Q354" s="23"/>
    </row>
    <row r="355" spans="2:18" ht="14.25" customHeight="1" x14ac:dyDescent="0.15">
      <c r="B355" s="26" t="s">
        <v>66</v>
      </c>
      <c r="C355" s="26"/>
      <c r="D355" s="23"/>
      <c r="E355" s="23"/>
      <c r="F355" s="23"/>
      <c r="G355" s="23"/>
      <c r="H355" s="23"/>
      <c r="I355" s="23"/>
      <c r="J355" s="23"/>
      <c r="K355" s="23"/>
      <c r="L355" s="23"/>
      <c r="M355" s="23"/>
      <c r="N355" s="23"/>
      <c r="O355" s="23"/>
      <c r="P355" s="23"/>
      <c r="Q355" s="23"/>
    </row>
    <row r="356" spans="2:18" ht="14.25" customHeight="1" x14ac:dyDescent="0.15">
      <c r="B356" s="23" t="s">
        <v>12</v>
      </c>
      <c r="C356" s="26"/>
      <c r="D356" s="23"/>
      <c r="E356" s="23"/>
      <c r="F356" s="23"/>
      <c r="G356" s="23"/>
      <c r="H356" s="23"/>
      <c r="I356" s="23"/>
      <c r="J356" s="23"/>
      <c r="K356" s="23"/>
      <c r="L356" s="23"/>
      <c r="M356" s="23"/>
      <c r="N356" s="23"/>
      <c r="O356" s="23"/>
      <c r="P356" s="23"/>
      <c r="Q356" s="23"/>
    </row>
    <row r="357" spans="2:18" ht="14.25" customHeight="1" x14ac:dyDescent="0.15">
      <c r="B357" s="26" t="s">
        <v>67</v>
      </c>
      <c r="C357" s="26"/>
      <c r="D357" s="23"/>
      <c r="E357" s="23"/>
      <c r="F357" s="23"/>
      <c r="G357" s="23"/>
      <c r="H357" s="23"/>
      <c r="I357" s="23"/>
      <c r="J357" s="23"/>
      <c r="K357" s="23"/>
      <c r="L357" s="23"/>
      <c r="M357" s="23"/>
      <c r="N357" s="23"/>
      <c r="O357" s="23"/>
      <c r="P357" s="23"/>
      <c r="Q357" s="23"/>
      <c r="R357" s="5"/>
    </row>
    <row r="358" spans="2:18" ht="14.25" customHeight="1" x14ac:dyDescent="0.15">
      <c r="B358" s="23" t="s">
        <v>13</v>
      </c>
      <c r="C358" s="26"/>
      <c r="D358" s="23"/>
      <c r="E358" s="23"/>
      <c r="F358" s="23"/>
      <c r="G358" s="23"/>
      <c r="H358" s="23"/>
      <c r="I358" s="23"/>
      <c r="J358" s="23"/>
      <c r="K358" s="23"/>
      <c r="L358" s="23"/>
      <c r="M358" s="23"/>
      <c r="N358" s="23"/>
      <c r="O358" s="23"/>
      <c r="P358" s="23"/>
      <c r="Q358" s="23"/>
      <c r="R358" s="5"/>
    </row>
    <row r="359" spans="2:18" ht="14.25" customHeight="1" x14ac:dyDescent="0.15">
      <c r="B359" s="26" t="s">
        <v>132</v>
      </c>
      <c r="C359" s="26"/>
      <c r="D359" s="23"/>
      <c r="E359" s="23"/>
      <c r="F359" s="23"/>
      <c r="G359" s="23"/>
      <c r="H359" s="23"/>
      <c r="I359" s="23"/>
      <c r="J359" s="23"/>
      <c r="K359" s="23"/>
      <c r="L359" s="23"/>
      <c r="M359" s="23"/>
      <c r="N359" s="23"/>
      <c r="O359" s="23"/>
      <c r="P359" s="23"/>
      <c r="Q359" s="23"/>
      <c r="R359" s="5"/>
    </row>
    <row r="360" spans="2:18" x14ac:dyDescent="0.15">
      <c r="B360" s="20"/>
      <c r="C360" s="74"/>
      <c r="D360" s="20"/>
      <c r="E360" s="20"/>
      <c r="F360" s="20"/>
      <c r="G360" s="20"/>
      <c r="H360" s="20"/>
      <c r="I360" s="20"/>
      <c r="J360" s="20"/>
      <c r="K360" s="20"/>
      <c r="L360" s="20"/>
      <c r="M360" s="20"/>
      <c r="N360" s="20"/>
      <c r="O360" s="20"/>
      <c r="P360" s="20"/>
      <c r="R360" s="5"/>
    </row>
    <row r="361" spans="2:18" x14ac:dyDescent="0.15">
      <c r="B361" s="20"/>
      <c r="C361" s="74"/>
      <c r="D361" s="20"/>
      <c r="E361" s="20"/>
      <c r="F361" s="20"/>
      <c r="G361" s="20"/>
      <c r="H361" s="20"/>
      <c r="I361" s="20"/>
      <c r="J361" s="20"/>
      <c r="K361" s="20"/>
      <c r="L361" s="20"/>
      <c r="M361" s="20"/>
      <c r="N361" s="20"/>
      <c r="O361" s="20"/>
      <c r="P361" s="20"/>
      <c r="R361" s="5"/>
    </row>
  </sheetData>
  <sheetProtection algorithmName="SHA-512" hashValue="MZ5XC3tVcC8M+VbL1b4yzuGqmbUO5hOrUom63Z+u1W4caq5NsFYofuP1bgrhHyyghqcvxuTKwxU26dTdhV0+HA==" saltValue="ySjaC23cVOWa6rMTjkV9DA==" spinCount="100000" sheet="1" objects="1" scenarios="1"/>
  <mergeCells count="241">
    <mergeCell ref="B134:B135"/>
    <mergeCell ref="I134:J134"/>
    <mergeCell ref="K134:L134"/>
    <mergeCell ref="I135:J135"/>
    <mergeCell ref="K135:L135"/>
    <mergeCell ref="B136:B137"/>
    <mergeCell ref="C136:C137"/>
    <mergeCell ref="M136:O136"/>
    <mergeCell ref="B148:C148"/>
    <mergeCell ref="D148:O148"/>
    <mergeCell ref="P170:P173"/>
    <mergeCell ref="B175:C175"/>
    <mergeCell ref="D175:O175"/>
    <mergeCell ref="B187:B188"/>
    <mergeCell ref="C187:C188"/>
    <mergeCell ref="M187:O187"/>
    <mergeCell ref="P187:P188"/>
    <mergeCell ref="R136:V136"/>
    <mergeCell ref="P143:P146"/>
    <mergeCell ref="P136:P137"/>
    <mergeCell ref="R155:V155"/>
    <mergeCell ref="B161:B162"/>
    <mergeCell ref="I161:J161"/>
    <mergeCell ref="K161:L161"/>
    <mergeCell ref="I162:J162"/>
    <mergeCell ref="K162:L162"/>
    <mergeCell ref="B163:B164"/>
    <mergeCell ref="C163:C164"/>
    <mergeCell ref="M163:O163"/>
    <mergeCell ref="P163:P164"/>
    <mergeCell ref="R163:V163"/>
    <mergeCell ref="R182:V182"/>
    <mergeCell ref="H157:I157"/>
    <mergeCell ref="K157:L157"/>
    <mergeCell ref="P92:P95"/>
    <mergeCell ref="B97:C97"/>
    <mergeCell ref="D97:O97"/>
    <mergeCell ref="R104:V104"/>
    <mergeCell ref="B110:B111"/>
    <mergeCell ref="I110:J110"/>
    <mergeCell ref="K110:L110"/>
    <mergeCell ref="I111:J111"/>
    <mergeCell ref="K111:L111"/>
    <mergeCell ref="R131:V131"/>
    <mergeCell ref="B112:B113"/>
    <mergeCell ref="C112:C113"/>
    <mergeCell ref="M112:O112"/>
    <mergeCell ref="P112:P113"/>
    <mergeCell ref="R112:V112"/>
    <mergeCell ref="H106:I106"/>
    <mergeCell ref="K106:L106"/>
    <mergeCell ref="B107:P108"/>
    <mergeCell ref="P119:P122"/>
    <mergeCell ref="B124:C124"/>
    <mergeCell ref="D124:O124"/>
    <mergeCell ref="B85:B86"/>
    <mergeCell ref="C85:C86"/>
    <mergeCell ref="M85:O85"/>
    <mergeCell ref="P85:P86"/>
    <mergeCell ref="R85:V85"/>
    <mergeCell ref="B56:P57"/>
    <mergeCell ref="B83:B84"/>
    <mergeCell ref="I83:J83"/>
    <mergeCell ref="K83:L83"/>
    <mergeCell ref="I84:J84"/>
    <mergeCell ref="K84:L84"/>
    <mergeCell ref="D85:I85"/>
    <mergeCell ref="J85:L85"/>
    <mergeCell ref="H55:I55"/>
    <mergeCell ref="K55:L55"/>
    <mergeCell ref="P68:P71"/>
    <mergeCell ref="B73:C73"/>
    <mergeCell ref="D73:O73"/>
    <mergeCell ref="R80:V80"/>
    <mergeCell ref="B61:B62"/>
    <mergeCell ref="C61:C62"/>
    <mergeCell ref="M61:O61"/>
    <mergeCell ref="P61:P62"/>
    <mergeCell ref="R61:V61"/>
    <mergeCell ref="B59:B60"/>
    <mergeCell ref="I59:J59"/>
    <mergeCell ref="K59:L59"/>
    <mergeCell ref="I60:J60"/>
    <mergeCell ref="K60:L60"/>
    <mergeCell ref="D61:I61"/>
    <mergeCell ref="J61:L61"/>
    <mergeCell ref="P41:P44"/>
    <mergeCell ref="B46:C46"/>
    <mergeCell ref="D46:O46"/>
    <mergeCell ref="R53:V53"/>
    <mergeCell ref="B34:B35"/>
    <mergeCell ref="C34:C35"/>
    <mergeCell ref="M34:O34"/>
    <mergeCell ref="P34:P35"/>
    <mergeCell ref="R34:V34"/>
    <mergeCell ref="D34:I34"/>
    <mergeCell ref="J34:L34"/>
    <mergeCell ref="P17:P20"/>
    <mergeCell ref="B22:C22"/>
    <mergeCell ref="D22:O22"/>
    <mergeCell ref="R29:V29"/>
    <mergeCell ref="B32:B33"/>
    <mergeCell ref="I32:J32"/>
    <mergeCell ref="K32:L32"/>
    <mergeCell ref="I33:J33"/>
    <mergeCell ref="K33:L33"/>
    <mergeCell ref="B10:B11"/>
    <mergeCell ref="C10:C11"/>
    <mergeCell ref="M10:O10"/>
    <mergeCell ref="P10:P11"/>
    <mergeCell ref="R10:V10"/>
    <mergeCell ref="H4:I4"/>
    <mergeCell ref="K4:L4"/>
    <mergeCell ref="B5:P6"/>
    <mergeCell ref="B8:B9"/>
    <mergeCell ref="I8:J8"/>
    <mergeCell ref="K8:L8"/>
    <mergeCell ref="I9:J9"/>
    <mergeCell ref="K9:L9"/>
    <mergeCell ref="D10:I10"/>
    <mergeCell ref="J10:L10"/>
    <mergeCell ref="B185:B186"/>
    <mergeCell ref="I185:J185"/>
    <mergeCell ref="K185:L185"/>
    <mergeCell ref="I186:J186"/>
    <mergeCell ref="K186:L186"/>
    <mergeCell ref="R187:V187"/>
    <mergeCell ref="P194:P197"/>
    <mergeCell ref="B199:C199"/>
    <mergeCell ref="D199:O199"/>
    <mergeCell ref="R206:V206"/>
    <mergeCell ref="B212:B213"/>
    <mergeCell ref="I212:J212"/>
    <mergeCell ref="K212:L212"/>
    <mergeCell ref="I213:J213"/>
    <mergeCell ref="K213:L213"/>
    <mergeCell ref="R214:V214"/>
    <mergeCell ref="P221:P224"/>
    <mergeCell ref="B226:C226"/>
    <mergeCell ref="D226:O226"/>
    <mergeCell ref="R233:V233"/>
    <mergeCell ref="H208:I208"/>
    <mergeCell ref="K208:L208"/>
    <mergeCell ref="B209:P210"/>
    <mergeCell ref="B236:B237"/>
    <mergeCell ref="I236:J236"/>
    <mergeCell ref="K236:L236"/>
    <mergeCell ref="I237:J237"/>
    <mergeCell ref="K237:L237"/>
    <mergeCell ref="B214:B215"/>
    <mergeCell ref="C214:C215"/>
    <mergeCell ref="M214:O214"/>
    <mergeCell ref="P214:P215"/>
    <mergeCell ref="R238:V238"/>
    <mergeCell ref="P245:P248"/>
    <mergeCell ref="B250:C250"/>
    <mergeCell ref="D250:O250"/>
    <mergeCell ref="R257:V257"/>
    <mergeCell ref="B263:B264"/>
    <mergeCell ref="I263:J263"/>
    <mergeCell ref="K263:L263"/>
    <mergeCell ref="I264:J264"/>
    <mergeCell ref="K264:L264"/>
    <mergeCell ref="B238:B239"/>
    <mergeCell ref="C238:C239"/>
    <mergeCell ref="D238:I238"/>
    <mergeCell ref="J238:L238"/>
    <mergeCell ref="R265:V265"/>
    <mergeCell ref="P272:P275"/>
    <mergeCell ref="B277:C277"/>
    <mergeCell ref="D277:O277"/>
    <mergeCell ref="R284:V284"/>
    <mergeCell ref="H259:I259"/>
    <mergeCell ref="K259:L259"/>
    <mergeCell ref="B260:P261"/>
    <mergeCell ref="B265:B266"/>
    <mergeCell ref="C265:C266"/>
    <mergeCell ref="D265:I265"/>
    <mergeCell ref="J265:L265"/>
    <mergeCell ref="B289:B290"/>
    <mergeCell ref="C289:C290"/>
    <mergeCell ref="M289:O289"/>
    <mergeCell ref="P289:P290"/>
    <mergeCell ref="R289:V289"/>
    <mergeCell ref="B287:B288"/>
    <mergeCell ref="I287:J287"/>
    <mergeCell ref="D289:I289"/>
    <mergeCell ref="J289:L289"/>
    <mergeCell ref="B301:C301"/>
    <mergeCell ref="D301:O301"/>
    <mergeCell ref="R308:V308"/>
    <mergeCell ref="H310:I310"/>
    <mergeCell ref="K310:L310"/>
    <mergeCell ref="B311:P312"/>
    <mergeCell ref="B314:B315"/>
    <mergeCell ref="I314:J314"/>
    <mergeCell ref="K314:L314"/>
    <mergeCell ref="I315:J315"/>
    <mergeCell ref="K315:L315"/>
    <mergeCell ref="B341:C341"/>
    <mergeCell ref="B342:C342"/>
    <mergeCell ref="B343:C343"/>
    <mergeCell ref="B339:C340"/>
    <mergeCell ref="D316:I316"/>
    <mergeCell ref="J316:L316"/>
    <mergeCell ref="D339:I339"/>
    <mergeCell ref="J339:L339"/>
    <mergeCell ref="J346:M346"/>
    <mergeCell ref="R335:V335"/>
    <mergeCell ref="B316:B317"/>
    <mergeCell ref="C316:C317"/>
    <mergeCell ref="M316:O316"/>
    <mergeCell ref="P316:P317"/>
    <mergeCell ref="R316:V316"/>
    <mergeCell ref="P323:P326"/>
    <mergeCell ref="B328:C328"/>
    <mergeCell ref="D328:O328"/>
    <mergeCell ref="H348:J348"/>
    <mergeCell ref="D112:I112"/>
    <mergeCell ref="J112:L112"/>
    <mergeCell ref="D136:I136"/>
    <mergeCell ref="J136:L136"/>
    <mergeCell ref="D163:I163"/>
    <mergeCell ref="J163:L163"/>
    <mergeCell ref="D187:I187"/>
    <mergeCell ref="J187:L187"/>
    <mergeCell ref="D214:I214"/>
    <mergeCell ref="J214:L214"/>
    <mergeCell ref="K347:M347"/>
    <mergeCell ref="K287:L287"/>
    <mergeCell ref="I288:J288"/>
    <mergeCell ref="K288:L288"/>
    <mergeCell ref="M265:O265"/>
    <mergeCell ref="M238:O238"/>
    <mergeCell ref="N347:P347"/>
    <mergeCell ref="M339:O339"/>
    <mergeCell ref="P339:P340"/>
    <mergeCell ref="P296:P299"/>
    <mergeCell ref="P265:P266"/>
    <mergeCell ref="P238:P239"/>
    <mergeCell ref="B158:P159"/>
  </mergeCells>
  <phoneticPr fontId="5"/>
  <dataValidations xWindow="605" yWindow="422" count="6">
    <dataValidation type="decimal" operator="greaterThan" allowBlank="1" showInputMessage="1" showErrorMessage="1" promptTitle="基本料金単価（税込）" prompt="小数第２位まで" sqref="P23 P227 P251 P278 P302 P47 P74 P98 P125 P149 P176 P200 P329">
      <formula1>0</formula1>
    </dataValidation>
    <dataValidation type="decimal" operator="greaterThan" allowBlank="1" showInputMessage="1" showErrorMessage="1" promptTitle="ピーク料金単価（税込）" prompt="小数第２位まで" sqref="P24 P228 P252 P279 P303 P48 P75 P99 P126 P150 P177 P201 P330">
      <formula1>0</formula1>
    </dataValidation>
    <dataValidation type="decimal" operator="greaterThan" allowBlank="1" showInputMessage="1" showErrorMessage="1" promptTitle="その他季料金単価（税込）" prompt="小数第２位まで" sqref="P26 P230 P254 P281 P305 P50 P77 P101 P128 P152 P179 P203 P332">
      <formula1>0</formula1>
    </dataValidation>
    <dataValidation type="decimal" operator="greaterThan" allowBlank="1" showInputMessage="1" showErrorMessage="1" promptTitle="夜間料金単価（税込）" prompt="小数第２位まで" sqref="P231 P27 P255 P282 P306 P51 P78 P102 P129 P153 P180 P204 P333">
      <formula1>0</formula1>
    </dataValidation>
    <dataValidation type="decimal" operator="greaterThan" allowBlank="1" showInputMessage="1" showErrorMessage="1" promptTitle="夏季料金単価（税込）" prompt="小数第２位まで" sqref="P304 P280 P253 P229 P25 P76 P49 P127 P100 P178 P151 P202 P331">
      <formula1>0</formula1>
    </dataValidation>
    <dataValidation type="decimal" operator="greaterThanOrEqual" allowBlank="1" showInputMessage="1" showErrorMessage="1" promptTitle="夜間料金単価（税込）" prompt="小数第２位まで" sqref="P28 P283 P307 P52 P79 P103 P130 P154 P181 P205 P232 P256 P334">
      <formula1>0</formula1>
    </dataValidation>
  </dataValidations>
  <pageMargins left="0.7" right="0.7" top="0.75" bottom="0.75" header="0.3" footer="0.3"/>
  <pageSetup paperSize="9" scale="55" orientation="landscape" r:id="rId1"/>
  <rowBreaks count="7" manualBreakCount="7">
    <brk id="54" max="16" man="1"/>
    <brk id="54" max="16" man="1"/>
    <brk id="105" max="16" man="1"/>
    <brk id="156" max="16" man="1"/>
    <brk id="207" max="16" man="1"/>
    <brk id="258" max="16" man="1"/>
    <brk id="309" max="16" man="1"/>
  </rowBreaks>
  <colBreaks count="1" manualBreakCount="1">
    <brk id="1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86"/>
  <sheetViews>
    <sheetView showGridLines="0" view="pageBreakPreview" topLeftCell="A160" zoomScaleNormal="100" zoomScaleSheetLayoutView="100" workbookViewId="0">
      <selection activeCell="J7" sqref="J7"/>
    </sheetView>
  </sheetViews>
  <sheetFormatPr defaultRowHeight="13.5" x14ac:dyDescent="0.15"/>
  <cols>
    <col min="1" max="1" width="9" style="168"/>
    <col min="2" max="2" width="1.875" style="168" customWidth="1"/>
    <col min="3" max="6" width="9" style="168"/>
    <col min="7" max="7" width="6.375" style="168" customWidth="1"/>
    <col min="8" max="8" width="15.75" style="168" customWidth="1"/>
    <col min="9" max="16384" width="9" style="168"/>
  </cols>
  <sheetData>
    <row r="1" spans="1:10" x14ac:dyDescent="0.15">
      <c r="A1" s="168" t="s">
        <v>100</v>
      </c>
    </row>
    <row r="3" spans="1:10" ht="19.5" customHeight="1" x14ac:dyDescent="0.15">
      <c r="A3" s="185" t="s">
        <v>101</v>
      </c>
      <c r="B3" s="169"/>
      <c r="C3" s="186" t="str">
        <f>入札金額積算内訳書!$B$4</f>
        <v>仙台市水道局　湯元送水ポンプ場外１２施設 電力需給</v>
      </c>
      <c r="D3" s="170"/>
      <c r="E3" s="170"/>
      <c r="F3" s="170"/>
      <c r="G3" s="170"/>
      <c r="H3" s="170"/>
      <c r="I3" s="170"/>
      <c r="J3" s="170"/>
    </row>
    <row r="5" spans="1:10" x14ac:dyDescent="0.15">
      <c r="A5" s="168" t="s">
        <v>96</v>
      </c>
      <c r="B5" s="174"/>
      <c r="C5" s="175" t="s">
        <v>111</v>
      </c>
    </row>
    <row r="6" spans="1:10" ht="6" customHeight="1" x14ac:dyDescent="0.15">
      <c r="A6" s="170"/>
      <c r="B6" s="178"/>
      <c r="C6" s="170"/>
      <c r="D6" s="170"/>
      <c r="E6" s="170"/>
      <c r="F6" s="170"/>
      <c r="G6" s="170"/>
      <c r="H6" s="170"/>
      <c r="I6" s="170"/>
      <c r="J6" s="170"/>
    </row>
    <row r="7" spans="1:10" ht="21.75" customHeight="1" x14ac:dyDescent="0.15">
      <c r="A7" s="187">
        <v>1</v>
      </c>
      <c r="B7" s="179"/>
      <c r="C7" s="180" t="s">
        <v>189</v>
      </c>
      <c r="D7" s="181"/>
      <c r="E7" s="181"/>
      <c r="F7" s="181"/>
      <c r="G7" s="181"/>
      <c r="H7" s="181"/>
      <c r="I7" s="181"/>
    </row>
    <row r="8" spans="1:10" x14ac:dyDescent="0.15">
      <c r="B8" s="174"/>
      <c r="C8" s="176"/>
    </row>
    <row r="9" spans="1:10" ht="20.25" customHeight="1" x14ac:dyDescent="0.15">
      <c r="B9" s="174"/>
      <c r="C9" s="177" t="s">
        <v>103</v>
      </c>
      <c r="H9" s="172">
        <f ca="1">INDEX(INDIRECT("単価＿施設"&amp;$A$7),1,1)</f>
        <v>0</v>
      </c>
      <c r="I9" s="168" t="s">
        <v>104</v>
      </c>
      <c r="J9" s="211" t="s">
        <v>126</v>
      </c>
    </row>
    <row r="10" spans="1:10" ht="9" customHeight="1" x14ac:dyDescent="0.15">
      <c r="B10" s="174"/>
      <c r="C10" s="176"/>
      <c r="H10" s="173"/>
    </row>
    <row r="11" spans="1:10" ht="19.5" x14ac:dyDescent="0.15">
      <c r="B11" s="174"/>
      <c r="C11" s="176" t="s">
        <v>102</v>
      </c>
      <c r="H11" s="173"/>
    </row>
    <row r="12" spans="1:10" ht="18" customHeight="1" x14ac:dyDescent="0.15">
      <c r="B12" s="174"/>
      <c r="C12" s="176"/>
      <c r="F12" s="171" t="s">
        <v>106</v>
      </c>
      <c r="H12" s="172">
        <f ca="1">INDEX(INDIRECT("単価＿施設"&amp;$A$7),2,1)</f>
        <v>0</v>
      </c>
      <c r="I12" s="168" t="s">
        <v>105</v>
      </c>
      <c r="J12" s="211" t="s">
        <v>126</v>
      </c>
    </row>
    <row r="13" spans="1:10" ht="18" customHeight="1" x14ac:dyDescent="0.15">
      <c r="B13" s="174"/>
      <c r="C13" s="176"/>
      <c r="F13" s="171" t="s">
        <v>109</v>
      </c>
      <c r="H13" s="172">
        <f ca="1">INDEX(INDIRECT("単価＿施設"&amp;$A$7),3,1)</f>
        <v>0</v>
      </c>
      <c r="I13" s="168" t="s">
        <v>105</v>
      </c>
      <c r="J13" s="211" t="s">
        <v>126</v>
      </c>
    </row>
    <row r="14" spans="1:10" ht="18" customHeight="1" x14ac:dyDescent="0.15">
      <c r="B14" s="174"/>
      <c r="C14" s="176"/>
      <c r="F14" s="171" t="s">
        <v>108</v>
      </c>
      <c r="H14" s="172">
        <f ca="1">INDEX(INDIRECT("単価＿施設"&amp;$A$7),4,1)</f>
        <v>0</v>
      </c>
      <c r="I14" s="168" t="s">
        <v>105</v>
      </c>
      <c r="J14" s="211" t="s">
        <v>126</v>
      </c>
    </row>
    <row r="15" spans="1:10" ht="18" customHeight="1" x14ac:dyDescent="0.15">
      <c r="B15" s="174"/>
      <c r="C15" s="176"/>
      <c r="F15" s="171" t="s">
        <v>107</v>
      </c>
      <c r="H15" s="172">
        <f ca="1">INDEX(INDIRECT("単価＿施設"&amp;$A$7),5,1)</f>
        <v>0</v>
      </c>
      <c r="I15" s="168" t="s">
        <v>105</v>
      </c>
      <c r="J15" s="211" t="s">
        <v>126</v>
      </c>
    </row>
    <row r="16" spans="1:10" ht="7.5" customHeight="1" x14ac:dyDescent="0.15">
      <c r="B16" s="174"/>
      <c r="C16" s="176"/>
      <c r="H16" s="173"/>
    </row>
    <row r="17" spans="1:10" ht="18" customHeight="1" x14ac:dyDescent="0.15">
      <c r="B17" s="174"/>
      <c r="C17" s="176" t="s">
        <v>110</v>
      </c>
      <c r="H17" s="172">
        <f ca="1">INDEX(INDIRECT("単価＿施設"&amp;$A$7),6,1)</f>
        <v>0</v>
      </c>
      <c r="I17" s="168" t="s">
        <v>104</v>
      </c>
      <c r="J17" s="211" t="s">
        <v>126</v>
      </c>
    </row>
    <row r="18" spans="1:10" x14ac:dyDescent="0.15">
      <c r="B18" s="178"/>
      <c r="C18" s="170"/>
      <c r="D18" s="170"/>
      <c r="E18" s="170"/>
      <c r="F18" s="170"/>
      <c r="G18" s="170"/>
      <c r="H18" s="170"/>
      <c r="I18" s="170"/>
      <c r="J18" s="170"/>
    </row>
    <row r="19" spans="1:10" ht="6.75" customHeight="1" x14ac:dyDescent="0.15">
      <c r="J19" s="210"/>
    </row>
    <row r="20" spans="1:10" ht="21.75" customHeight="1" x14ac:dyDescent="0.15">
      <c r="A20" s="188">
        <v>2</v>
      </c>
      <c r="B20" s="182"/>
      <c r="C20" s="183" t="s">
        <v>190</v>
      </c>
      <c r="D20" s="184"/>
      <c r="E20" s="184"/>
      <c r="F20" s="184"/>
      <c r="G20" s="184"/>
      <c r="H20" s="184"/>
      <c r="I20" s="184"/>
    </row>
    <row r="21" spans="1:10" x14ac:dyDescent="0.15">
      <c r="B21" s="174"/>
      <c r="C21" s="176"/>
    </row>
    <row r="22" spans="1:10" ht="20.25" customHeight="1" x14ac:dyDescent="0.15">
      <c r="B22" s="174"/>
      <c r="C22" s="177" t="s">
        <v>103</v>
      </c>
      <c r="H22" s="172">
        <f ca="1">INDEX(INDIRECT("単価＿施設"&amp;$A$20),1,1)</f>
        <v>0</v>
      </c>
      <c r="I22" s="168" t="s">
        <v>104</v>
      </c>
      <c r="J22" s="211" t="s">
        <v>126</v>
      </c>
    </row>
    <row r="23" spans="1:10" ht="9" customHeight="1" x14ac:dyDescent="0.15">
      <c r="B23" s="174"/>
      <c r="C23" s="176"/>
      <c r="H23" s="173"/>
    </row>
    <row r="24" spans="1:10" ht="19.5" x14ac:dyDescent="0.15">
      <c r="B24" s="174"/>
      <c r="C24" s="176" t="s">
        <v>102</v>
      </c>
      <c r="H24" s="173"/>
    </row>
    <row r="25" spans="1:10" ht="18" customHeight="1" x14ac:dyDescent="0.15">
      <c r="B25" s="174"/>
      <c r="C25" s="176"/>
      <c r="F25" s="171" t="s">
        <v>106</v>
      </c>
      <c r="H25" s="172">
        <f ca="1">INDEX(INDIRECT("単価＿施設"&amp;$A$20),2,1)</f>
        <v>0</v>
      </c>
      <c r="I25" s="168" t="s">
        <v>105</v>
      </c>
      <c r="J25" s="211" t="s">
        <v>126</v>
      </c>
    </row>
    <row r="26" spans="1:10" ht="18" customHeight="1" x14ac:dyDescent="0.15">
      <c r="B26" s="174"/>
      <c r="C26" s="176"/>
      <c r="F26" s="171" t="s">
        <v>109</v>
      </c>
      <c r="H26" s="172">
        <f ca="1">INDEX(INDIRECT("単価＿施設"&amp;$A$20),3,1)</f>
        <v>0</v>
      </c>
      <c r="I26" s="168" t="s">
        <v>105</v>
      </c>
      <c r="J26" s="211" t="s">
        <v>126</v>
      </c>
    </row>
    <row r="27" spans="1:10" ht="18" customHeight="1" x14ac:dyDescent="0.15">
      <c r="B27" s="174"/>
      <c r="C27" s="176"/>
      <c r="F27" s="171" t="s">
        <v>108</v>
      </c>
      <c r="H27" s="172">
        <f ca="1">INDEX(INDIRECT("単価＿施設"&amp;$A$20),4,1)</f>
        <v>0</v>
      </c>
      <c r="I27" s="168" t="s">
        <v>105</v>
      </c>
      <c r="J27" s="211" t="s">
        <v>126</v>
      </c>
    </row>
    <row r="28" spans="1:10" ht="18" customHeight="1" x14ac:dyDescent="0.15">
      <c r="B28" s="174"/>
      <c r="C28" s="176"/>
      <c r="F28" s="171" t="s">
        <v>107</v>
      </c>
      <c r="H28" s="172">
        <f ca="1">INDEX(INDIRECT("単価＿施設"&amp;$A$20),5,1)</f>
        <v>0</v>
      </c>
      <c r="I28" s="168" t="s">
        <v>105</v>
      </c>
      <c r="J28" s="211" t="s">
        <v>126</v>
      </c>
    </row>
    <row r="29" spans="1:10" ht="7.5" customHeight="1" x14ac:dyDescent="0.15">
      <c r="B29" s="174"/>
      <c r="C29" s="176"/>
      <c r="H29" s="173"/>
    </row>
    <row r="30" spans="1:10" ht="18" customHeight="1" x14ac:dyDescent="0.15">
      <c r="B30" s="174"/>
      <c r="C30" s="176" t="s">
        <v>110</v>
      </c>
      <c r="H30" s="172">
        <f ca="1">INDEX(INDIRECT("単価＿施設"&amp;$A$20),6,1)</f>
        <v>0</v>
      </c>
      <c r="I30" s="168" t="s">
        <v>104</v>
      </c>
      <c r="J30" s="211" t="s">
        <v>126</v>
      </c>
    </row>
    <row r="31" spans="1:10" x14ac:dyDescent="0.15">
      <c r="B31" s="178"/>
      <c r="C31" s="170"/>
      <c r="D31" s="170"/>
      <c r="E31" s="170"/>
      <c r="F31" s="170"/>
      <c r="G31" s="170"/>
      <c r="H31" s="170"/>
      <c r="I31" s="170"/>
      <c r="J31" s="170"/>
    </row>
    <row r="32" spans="1:10" ht="6.75" customHeight="1" x14ac:dyDescent="0.15">
      <c r="J32" s="210"/>
    </row>
    <row r="33" spans="1:10" ht="21.75" customHeight="1" x14ac:dyDescent="0.15">
      <c r="A33" s="188">
        <v>3</v>
      </c>
      <c r="B33" s="182"/>
      <c r="C33" s="183" t="s">
        <v>191</v>
      </c>
      <c r="D33" s="184"/>
      <c r="E33" s="184"/>
      <c r="F33" s="184"/>
      <c r="G33" s="184"/>
      <c r="H33" s="184"/>
      <c r="I33" s="184"/>
    </row>
    <row r="34" spans="1:10" x14ac:dyDescent="0.15">
      <c r="B34" s="174"/>
      <c r="C34" s="176"/>
    </row>
    <row r="35" spans="1:10" ht="20.25" customHeight="1" x14ac:dyDescent="0.15">
      <c r="B35" s="174"/>
      <c r="C35" s="177" t="s">
        <v>103</v>
      </c>
      <c r="H35" s="172">
        <f ca="1">INDEX(INDIRECT("単価＿施設"&amp;$A$33),1,1)</f>
        <v>0</v>
      </c>
      <c r="I35" s="168" t="s">
        <v>104</v>
      </c>
      <c r="J35" s="211" t="s">
        <v>126</v>
      </c>
    </row>
    <row r="36" spans="1:10" ht="9" customHeight="1" x14ac:dyDescent="0.15">
      <c r="B36" s="174"/>
      <c r="C36" s="176"/>
      <c r="H36" s="173"/>
    </row>
    <row r="37" spans="1:10" ht="19.5" x14ac:dyDescent="0.15">
      <c r="B37" s="174"/>
      <c r="C37" s="176" t="s">
        <v>102</v>
      </c>
      <c r="H37" s="173"/>
    </row>
    <row r="38" spans="1:10" ht="18" customHeight="1" x14ac:dyDescent="0.15">
      <c r="B38" s="174"/>
      <c r="C38" s="176"/>
      <c r="F38" s="171" t="s">
        <v>106</v>
      </c>
      <c r="H38" s="172">
        <f ca="1">INDEX(INDIRECT("単価＿施設"&amp;$A$33),2,1)</f>
        <v>0</v>
      </c>
      <c r="I38" s="168" t="s">
        <v>105</v>
      </c>
      <c r="J38" s="211" t="s">
        <v>126</v>
      </c>
    </row>
    <row r="39" spans="1:10" ht="18" customHeight="1" x14ac:dyDescent="0.15">
      <c r="B39" s="174"/>
      <c r="C39" s="176"/>
      <c r="F39" s="171" t="s">
        <v>109</v>
      </c>
      <c r="H39" s="172">
        <f ca="1">INDEX(INDIRECT("単価＿施設"&amp;$A$33),3,1)</f>
        <v>0</v>
      </c>
      <c r="I39" s="168" t="s">
        <v>105</v>
      </c>
      <c r="J39" s="211" t="s">
        <v>126</v>
      </c>
    </row>
    <row r="40" spans="1:10" ht="18" customHeight="1" x14ac:dyDescent="0.15">
      <c r="B40" s="174"/>
      <c r="C40" s="176"/>
      <c r="F40" s="171" t="s">
        <v>108</v>
      </c>
      <c r="H40" s="172">
        <f ca="1">INDEX(INDIRECT("単価＿施設"&amp;$A$33),4,1)</f>
        <v>0</v>
      </c>
      <c r="I40" s="168" t="s">
        <v>105</v>
      </c>
      <c r="J40" s="211" t="s">
        <v>126</v>
      </c>
    </row>
    <row r="41" spans="1:10" ht="18" customHeight="1" x14ac:dyDescent="0.15">
      <c r="B41" s="174"/>
      <c r="C41" s="176"/>
      <c r="F41" s="171" t="s">
        <v>107</v>
      </c>
      <c r="H41" s="172">
        <f ca="1">INDEX(INDIRECT("単価＿施設"&amp;$A$33),5,1)</f>
        <v>0</v>
      </c>
      <c r="I41" s="168" t="s">
        <v>105</v>
      </c>
      <c r="J41" s="211" t="s">
        <v>126</v>
      </c>
    </row>
    <row r="42" spans="1:10" ht="7.5" customHeight="1" x14ac:dyDescent="0.15">
      <c r="B42" s="174"/>
      <c r="C42" s="176"/>
      <c r="H42" s="173"/>
    </row>
    <row r="43" spans="1:10" ht="18" customHeight="1" x14ac:dyDescent="0.15">
      <c r="B43" s="174"/>
      <c r="C43" s="176" t="s">
        <v>110</v>
      </c>
      <c r="H43" s="172">
        <f ca="1">INDEX(INDIRECT("単価＿施設"&amp;$A$33),6,1)</f>
        <v>0</v>
      </c>
      <c r="I43" s="168" t="s">
        <v>104</v>
      </c>
      <c r="J43" s="211" t="s">
        <v>126</v>
      </c>
    </row>
    <row r="44" spans="1:10" x14ac:dyDescent="0.15">
      <c r="B44" s="178"/>
      <c r="C44" s="170"/>
      <c r="D44" s="170"/>
      <c r="E44" s="170"/>
      <c r="F44" s="170"/>
      <c r="G44" s="170"/>
      <c r="H44" s="170"/>
      <c r="I44" s="170"/>
      <c r="J44" s="170"/>
    </row>
    <row r="45" spans="1:10" ht="6.75" customHeight="1" x14ac:dyDescent="0.15">
      <c r="J45" s="210"/>
    </row>
    <row r="46" spans="1:10" ht="21.75" customHeight="1" x14ac:dyDescent="0.15">
      <c r="A46" s="188">
        <v>4</v>
      </c>
      <c r="B46" s="182"/>
      <c r="C46" s="183" t="s">
        <v>192</v>
      </c>
      <c r="D46" s="184"/>
      <c r="E46" s="184"/>
      <c r="F46" s="184"/>
      <c r="G46" s="184"/>
      <c r="H46" s="184"/>
      <c r="I46" s="184"/>
    </row>
    <row r="47" spans="1:10" x14ac:dyDescent="0.15">
      <c r="B47" s="174"/>
      <c r="C47" s="176"/>
    </row>
    <row r="48" spans="1:10" ht="20.25" customHeight="1" x14ac:dyDescent="0.15">
      <c r="B48" s="174"/>
      <c r="C48" s="177" t="s">
        <v>103</v>
      </c>
      <c r="H48" s="172">
        <f ca="1">INDEX(INDIRECT("単価＿施設"&amp;$A$46),1,1)</f>
        <v>0</v>
      </c>
      <c r="I48" s="168" t="s">
        <v>104</v>
      </c>
      <c r="J48" s="211" t="s">
        <v>126</v>
      </c>
    </row>
    <row r="49" spans="1:10" ht="9" customHeight="1" x14ac:dyDescent="0.15">
      <c r="B49" s="174"/>
      <c r="C49" s="176"/>
      <c r="H49" s="173"/>
    </row>
    <row r="50" spans="1:10" ht="19.5" x14ac:dyDescent="0.15">
      <c r="B50" s="174"/>
      <c r="C50" s="176" t="s">
        <v>102</v>
      </c>
      <c r="H50" s="173"/>
    </row>
    <row r="51" spans="1:10" ht="18" customHeight="1" x14ac:dyDescent="0.15">
      <c r="B51" s="174"/>
      <c r="C51" s="176"/>
      <c r="F51" s="171" t="s">
        <v>106</v>
      </c>
      <c r="H51" s="172">
        <f ca="1">INDEX(INDIRECT("単価＿施設"&amp;$A$46),2,1)</f>
        <v>0</v>
      </c>
      <c r="I51" s="168" t="s">
        <v>105</v>
      </c>
      <c r="J51" s="211" t="s">
        <v>126</v>
      </c>
    </row>
    <row r="52" spans="1:10" ht="18" customHeight="1" x14ac:dyDescent="0.15">
      <c r="B52" s="174"/>
      <c r="C52" s="176"/>
      <c r="F52" s="171" t="s">
        <v>109</v>
      </c>
      <c r="H52" s="172">
        <f ca="1">INDEX(INDIRECT("単価＿施設"&amp;$A$46),3,1)</f>
        <v>0</v>
      </c>
      <c r="I52" s="168" t="s">
        <v>105</v>
      </c>
      <c r="J52" s="211" t="s">
        <v>126</v>
      </c>
    </row>
    <row r="53" spans="1:10" ht="18" customHeight="1" x14ac:dyDescent="0.15">
      <c r="B53" s="174"/>
      <c r="C53" s="176"/>
      <c r="F53" s="171" t="s">
        <v>108</v>
      </c>
      <c r="H53" s="172">
        <f ca="1">INDEX(INDIRECT("単価＿施設"&amp;$A$46),4,1)</f>
        <v>0</v>
      </c>
      <c r="I53" s="168" t="s">
        <v>105</v>
      </c>
      <c r="J53" s="211" t="s">
        <v>126</v>
      </c>
    </row>
    <row r="54" spans="1:10" ht="18" customHeight="1" x14ac:dyDescent="0.15">
      <c r="B54" s="174"/>
      <c r="C54" s="176"/>
      <c r="F54" s="171" t="s">
        <v>107</v>
      </c>
      <c r="H54" s="172">
        <f ca="1">INDEX(INDIRECT("単価＿施設"&amp;$A$46),5,1)</f>
        <v>0</v>
      </c>
      <c r="I54" s="168" t="s">
        <v>105</v>
      </c>
      <c r="J54" s="211" t="s">
        <v>126</v>
      </c>
    </row>
    <row r="55" spans="1:10" ht="7.5" customHeight="1" x14ac:dyDescent="0.15">
      <c r="B55" s="174"/>
      <c r="C55" s="176"/>
      <c r="H55" s="173"/>
    </row>
    <row r="56" spans="1:10" ht="18" customHeight="1" x14ac:dyDescent="0.15">
      <c r="B56" s="174"/>
      <c r="C56" s="176" t="s">
        <v>110</v>
      </c>
      <c r="H56" s="172">
        <f ca="1">INDEX(INDIRECT("単価＿施設"&amp;$A$46),6,1)</f>
        <v>0</v>
      </c>
      <c r="I56" s="168" t="s">
        <v>104</v>
      </c>
      <c r="J56" s="211" t="s">
        <v>126</v>
      </c>
    </row>
    <row r="57" spans="1:10" x14ac:dyDescent="0.15">
      <c r="B57" s="178"/>
      <c r="C57" s="170"/>
      <c r="D57" s="170"/>
      <c r="E57" s="170"/>
      <c r="F57" s="170"/>
      <c r="G57" s="170"/>
      <c r="H57" s="170"/>
      <c r="I57" s="170"/>
      <c r="J57" s="170"/>
    </row>
    <row r="58" spans="1:10" ht="6.75" customHeight="1" x14ac:dyDescent="0.15"/>
    <row r="59" spans="1:10" ht="21.75" customHeight="1" x14ac:dyDescent="0.15">
      <c r="A59" s="188">
        <v>5</v>
      </c>
      <c r="B59" s="182"/>
      <c r="C59" s="183" t="s">
        <v>193</v>
      </c>
      <c r="D59" s="184"/>
      <c r="E59" s="184"/>
      <c r="F59" s="184"/>
      <c r="G59" s="184"/>
      <c r="H59" s="184"/>
      <c r="I59" s="184"/>
    </row>
    <row r="60" spans="1:10" x14ac:dyDescent="0.15">
      <c r="B60" s="174"/>
      <c r="C60" s="176"/>
    </row>
    <row r="61" spans="1:10" ht="20.25" customHeight="1" x14ac:dyDescent="0.15">
      <c r="B61" s="174"/>
      <c r="C61" s="177" t="s">
        <v>103</v>
      </c>
      <c r="H61" s="172">
        <f ca="1">INDEX(INDIRECT("単価＿施設"&amp;$A$59),1,1)</f>
        <v>0</v>
      </c>
      <c r="I61" s="168" t="s">
        <v>104</v>
      </c>
      <c r="J61" s="211" t="s">
        <v>126</v>
      </c>
    </row>
    <row r="62" spans="1:10" ht="9" customHeight="1" x14ac:dyDescent="0.15">
      <c r="B62" s="174"/>
      <c r="C62" s="176"/>
      <c r="H62" s="173"/>
    </row>
    <row r="63" spans="1:10" ht="19.5" x14ac:dyDescent="0.15">
      <c r="B63" s="174"/>
      <c r="C63" s="176" t="s">
        <v>102</v>
      </c>
      <c r="H63" s="173"/>
    </row>
    <row r="64" spans="1:10" ht="18" customHeight="1" x14ac:dyDescent="0.15">
      <c r="B64" s="174"/>
      <c r="C64" s="176"/>
      <c r="F64" s="171" t="s">
        <v>106</v>
      </c>
      <c r="H64" s="172">
        <f ca="1">INDEX(INDIRECT("単価＿施設"&amp;$A$59),2,1)</f>
        <v>0</v>
      </c>
      <c r="I64" s="168" t="s">
        <v>105</v>
      </c>
      <c r="J64" s="211" t="s">
        <v>126</v>
      </c>
    </row>
    <row r="65" spans="1:10" ht="18" customHeight="1" x14ac:dyDescent="0.15">
      <c r="B65" s="174"/>
      <c r="C65" s="176"/>
      <c r="F65" s="171" t="s">
        <v>109</v>
      </c>
      <c r="H65" s="172">
        <f ca="1">INDEX(INDIRECT("単価＿施設"&amp;$A$59),3,1)</f>
        <v>0</v>
      </c>
      <c r="I65" s="168" t="s">
        <v>105</v>
      </c>
      <c r="J65" s="211" t="s">
        <v>126</v>
      </c>
    </row>
    <row r="66" spans="1:10" ht="18" customHeight="1" x14ac:dyDescent="0.15">
      <c r="B66" s="174"/>
      <c r="C66" s="176"/>
      <c r="F66" s="171" t="s">
        <v>108</v>
      </c>
      <c r="H66" s="172">
        <f ca="1">INDEX(INDIRECT("単価＿施設"&amp;$A$59),4,1)</f>
        <v>0</v>
      </c>
      <c r="I66" s="168" t="s">
        <v>105</v>
      </c>
      <c r="J66" s="211" t="s">
        <v>126</v>
      </c>
    </row>
    <row r="67" spans="1:10" ht="18" customHeight="1" x14ac:dyDescent="0.15">
      <c r="B67" s="174"/>
      <c r="C67" s="176"/>
      <c r="F67" s="171" t="s">
        <v>107</v>
      </c>
      <c r="H67" s="172">
        <f ca="1">INDEX(INDIRECT("単価＿施設"&amp;$A$59),5,1)</f>
        <v>0</v>
      </c>
      <c r="I67" s="168" t="s">
        <v>105</v>
      </c>
      <c r="J67" s="211" t="s">
        <v>126</v>
      </c>
    </row>
    <row r="68" spans="1:10" ht="7.5" customHeight="1" x14ac:dyDescent="0.15">
      <c r="B68" s="174"/>
      <c r="C68" s="176"/>
      <c r="H68" s="173"/>
    </row>
    <row r="69" spans="1:10" ht="18" customHeight="1" x14ac:dyDescent="0.15">
      <c r="B69" s="174"/>
      <c r="C69" s="176" t="s">
        <v>110</v>
      </c>
      <c r="H69" s="172">
        <f ca="1">INDEX(INDIRECT("単価＿施設"&amp;$A$59),6,1)</f>
        <v>0</v>
      </c>
      <c r="I69" s="168" t="s">
        <v>104</v>
      </c>
      <c r="J69" s="211" t="s">
        <v>126</v>
      </c>
    </row>
    <row r="70" spans="1:10" x14ac:dyDescent="0.15">
      <c r="B70" s="178"/>
      <c r="C70" s="170"/>
      <c r="D70" s="170"/>
      <c r="E70" s="170"/>
      <c r="F70" s="170"/>
      <c r="G70" s="170"/>
      <c r="H70" s="170"/>
      <c r="I70" s="170"/>
      <c r="J70" s="170"/>
    </row>
    <row r="71" spans="1:10" ht="6.75" customHeight="1" x14ac:dyDescent="0.15">
      <c r="J71" s="210"/>
    </row>
    <row r="72" spans="1:10" ht="21.75" customHeight="1" x14ac:dyDescent="0.15">
      <c r="A72" s="188">
        <v>6</v>
      </c>
      <c r="B72" s="182"/>
      <c r="C72" s="183" t="s">
        <v>194</v>
      </c>
      <c r="D72" s="184"/>
      <c r="E72" s="184"/>
      <c r="F72" s="184"/>
      <c r="G72" s="184"/>
      <c r="H72" s="184"/>
      <c r="I72" s="184"/>
    </row>
    <row r="73" spans="1:10" x14ac:dyDescent="0.15">
      <c r="B73" s="174"/>
      <c r="C73" s="176"/>
    </row>
    <row r="74" spans="1:10" ht="20.25" customHeight="1" x14ac:dyDescent="0.15">
      <c r="B74" s="174"/>
      <c r="C74" s="177" t="s">
        <v>103</v>
      </c>
      <c r="H74" s="172">
        <f ca="1">INDEX(INDIRECT("単価＿施設"&amp;$A$72),1,1)</f>
        <v>0</v>
      </c>
      <c r="I74" s="168" t="s">
        <v>104</v>
      </c>
      <c r="J74" s="211" t="s">
        <v>126</v>
      </c>
    </row>
    <row r="75" spans="1:10" ht="9" customHeight="1" x14ac:dyDescent="0.15">
      <c r="B75" s="174"/>
      <c r="C75" s="176"/>
      <c r="H75" s="173"/>
    </row>
    <row r="76" spans="1:10" ht="19.5" x14ac:dyDescent="0.15">
      <c r="B76" s="174"/>
      <c r="C76" s="176" t="s">
        <v>102</v>
      </c>
      <c r="H76" s="173"/>
    </row>
    <row r="77" spans="1:10" ht="18" customHeight="1" x14ac:dyDescent="0.15">
      <c r="B77" s="174"/>
      <c r="C77" s="176"/>
      <c r="F77" s="171" t="s">
        <v>106</v>
      </c>
      <c r="H77" s="172">
        <f ca="1">INDEX(INDIRECT("単価＿施設"&amp;$A$72),2,1)</f>
        <v>0</v>
      </c>
      <c r="I77" s="168" t="s">
        <v>105</v>
      </c>
      <c r="J77" s="211" t="s">
        <v>126</v>
      </c>
    </row>
    <row r="78" spans="1:10" ht="18" customHeight="1" x14ac:dyDescent="0.15">
      <c r="B78" s="174"/>
      <c r="C78" s="176"/>
      <c r="F78" s="171" t="s">
        <v>109</v>
      </c>
      <c r="H78" s="172">
        <f ca="1">INDEX(INDIRECT("単価＿施設"&amp;$A$72),3,1)</f>
        <v>0</v>
      </c>
      <c r="I78" s="168" t="s">
        <v>105</v>
      </c>
      <c r="J78" s="211" t="s">
        <v>126</v>
      </c>
    </row>
    <row r="79" spans="1:10" ht="18" customHeight="1" x14ac:dyDescent="0.15">
      <c r="B79" s="174"/>
      <c r="C79" s="176"/>
      <c r="F79" s="171" t="s">
        <v>108</v>
      </c>
      <c r="H79" s="172">
        <f ca="1">INDEX(INDIRECT("単価＿施設"&amp;$A$72),4,1)</f>
        <v>0</v>
      </c>
      <c r="I79" s="168" t="s">
        <v>105</v>
      </c>
      <c r="J79" s="211" t="s">
        <v>126</v>
      </c>
    </row>
    <row r="80" spans="1:10" ht="18" customHeight="1" x14ac:dyDescent="0.15">
      <c r="B80" s="174"/>
      <c r="C80" s="176"/>
      <c r="F80" s="171" t="s">
        <v>107</v>
      </c>
      <c r="H80" s="172">
        <f ca="1">INDEX(INDIRECT("単価＿施設"&amp;$A$72),5,1)</f>
        <v>0</v>
      </c>
      <c r="I80" s="168" t="s">
        <v>105</v>
      </c>
      <c r="J80" s="211" t="s">
        <v>126</v>
      </c>
    </row>
    <row r="81" spans="1:10" ht="7.5" customHeight="1" x14ac:dyDescent="0.15">
      <c r="B81" s="174"/>
      <c r="C81" s="176"/>
      <c r="H81" s="173"/>
    </row>
    <row r="82" spans="1:10" ht="18" customHeight="1" x14ac:dyDescent="0.15">
      <c r="B82" s="174"/>
      <c r="C82" s="176" t="s">
        <v>110</v>
      </c>
      <c r="H82" s="172">
        <f ca="1">INDEX(INDIRECT("単価＿施設"&amp;$A$72),6,1)</f>
        <v>0</v>
      </c>
      <c r="I82" s="168" t="s">
        <v>104</v>
      </c>
      <c r="J82" s="211" t="s">
        <v>126</v>
      </c>
    </row>
    <row r="83" spans="1:10" x14ac:dyDescent="0.15">
      <c r="B83" s="178"/>
      <c r="C83" s="170"/>
      <c r="D83" s="170"/>
      <c r="E83" s="170"/>
      <c r="F83" s="170"/>
      <c r="G83" s="170"/>
      <c r="H83" s="170"/>
      <c r="I83" s="170"/>
      <c r="J83" s="170"/>
    </row>
    <row r="84" spans="1:10" ht="6.75" customHeight="1" x14ac:dyDescent="0.15">
      <c r="J84" s="210"/>
    </row>
    <row r="85" spans="1:10" ht="21.75" customHeight="1" x14ac:dyDescent="0.15">
      <c r="A85" s="188">
        <v>7</v>
      </c>
      <c r="B85" s="182"/>
      <c r="C85" s="183" t="s">
        <v>195</v>
      </c>
      <c r="D85" s="184"/>
      <c r="E85" s="184"/>
      <c r="F85" s="184"/>
      <c r="G85" s="184"/>
      <c r="H85" s="184"/>
      <c r="I85" s="184"/>
    </row>
    <row r="86" spans="1:10" x14ac:dyDescent="0.15">
      <c r="B86" s="174"/>
      <c r="C86" s="176"/>
    </row>
    <row r="87" spans="1:10" ht="20.25" customHeight="1" x14ac:dyDescent="0.15">
      <c r="B87" s="174"/>
      <c r="C87" s="177" t="s">
        <v>103</v>
      </c>
      <c r="H87" s="172">
        <f ca="1">INDEX(INDIRECT("単価＿施設"&amp;$A$85),1,1)</f>
        <v>0</v>
      </c>
      <c r="I87" s="168" t="s">
        <v>104</v>
      </c>
      <c r="J87" s="211" t="s">
        <v>126</v>
      </c>
    </row>
    <row r="88" spans="1:10" ht="9" customHeight="1" x14ac:dyDescent="0.15">
      <c r="B88" s="174"/>
      <c r="C88" s="176"/>
      <c r="H88" s="173"/>
    </row>
    <row r="89" spans="1:10" ht="19.5" x14ac:dyDescent="0.15">
      <c r="B89" s="174"/>
      <c r="C89" s="176" t="s">
        <v>102</v>
      </c>
      <c r="H89" s="173"/>
    </row>
    <row r="90" spans="1:10" ht="18" customHeight="1" x14ac:dyDescent="0.15">
      <c r="B90" s="174"/>
      <c r="C90" s="176"/>
      <c r="F90" s="171" t="s">
        <v>106</v>
      </c>
      <c r="H90" s="172">
        <f ca="1">INDEX(INDIRECT("単価＿施設"&amp;$A$85),2,1)</f>
        <v>0</v>
      </c>
      <c r="I90" s="168" t="s">
        <v>105</v>
      </c>
      <c r="J90" s="211" t="s">
        <v>126</v>
      </c>
    </row>
    <row r="91" spans="1:10" ht="18" customHeight="1" x14ac:dyDescent="0.15">
      <c r="B91" s="174"/>
      <c r="C91" s="176"/>
      <c r="F91" s="171" t="s">
        <v>109</v>
      </c>
      <c r="H91" s="172">
        <f ca="1">INDEX(INDIRECT("単価＿施設"&amp;$A$85),3,1)</f>
        <v>0</v>
      </c>
      <c r="I91" s="168" t="s">
        <v>105</v>
      </c>
      <c r="J91" s="211" t="s">
        <v>126</v>
      </c>
    </row>
    <row r="92" spans="1:10" ht="18" customHeight="1" x14ac:dyDescent="0.15">
      <c r="B92" s="174"/>
      <c r="C92" s="176"/>
      <c r="F92" s="171" t="s">
        <v>108</v>
      </c>
      <c r="H92" s="172">
        <f ca="1">INDEX(INDIRECT("単価＿施設"&amp;$A$85),4,1)</f>
        <v>0</v>
      </c>
      <c r="I92" s="168" t="s">
        <v>105</v>
      </c>
      <c r="J92" s="211" t="s">
        <v>126</v>
      </c>
    </row>
    <row r="93" spans="1:10" ht="18" customHeight="1" x14ac:dyDescent="0.15">
      <c r="B93" s="174"/>
      <c r="C93" s="176"/>
      <c r="F93" s="171" t="s">
        <v>107</v>
      </c>
      <c r="H93" s="172">
        <f ca="1">INDEX(INDIRECT("単価＿施設"&amp;$A$85),5,1)</f>
        <v>0</v>
      </c>
      <c r="I93" s="168" t="s">
        <v>105</v>
      </c>
      <c r="J93" s="211" t="s">
        <v>126</v>
      </c>
    </row>
    <row r="94" spans="1:10" ht="7.5" customHeight="1" x14ac:dyDescent="0.15">
      <c r="B94" s="174"/>
      <c r="C94" s="176"/>
      <c r="H94" s="173"/>
    </row>
    <row r="95" spans="1:10" ht="18" customHeight="1" x14ac:dyDescent="0.15">
      <c r="B95" s="174"/>
      <c r="C95" s="176" t="s">
        <v>110</v>
      </c>
      <c r="H95" s="172">
        <f ca="1">INDEX(INDIRECT("単価＿施設"&amp;$A$85),6,1)</f>
        <v>0</v>
      </c>
      <c r="I95" s="168" t="s">
        <v>104</v>
      </c>
      <c r="J95" s="211" t="s">
        <v>126</v>
      </c>
    </row>
    <row r="96" spans="1:10" x14ac:dyDescent="0.15">
      <c r="B96" s="178"/>
      <c r="C96" s="170"/>
      <c r="D96" s="170"/>
      <c r="E96" s="170"/>
      <c r="F96" s="170"/>
      <c r="G96" s="170"/>
      <c r="H96" s="170"/>
      <c r="I96" s="170"/>
      <c r="J96" s="170"/>
    </row>
    <row r="97" spans="1:10" ht="6.75" customHeight="1" x14ac:dyDescent="0.15">
      <c r="J97" s="210"/>
    </row>
    <row r="98" spans="1:10" ht="21.75" customHeight="1" x14ac:dyDescent="0.15">
      <c r="A98" s="188">
        <v>8</v>
      </c>
      <c r="B98" s="182"/>
      <c r="C98" s="183" t="s">
        <v>196</v>
      </c>
      <c r="D98" s="184"/>
      <c r="E98" s="184"/>
      <c r="F98" s="184"/>
      <c r="G98" s="184"/>
      <c r="H98" s="184"/>
      <c r="I98" s="184"/>
    </row>
    <row r="99" spans="1:10" x14ac:dyDescent="0.15">
      <c r="B99" s="174"/>
      <c r="C99" s="176"/>
    </row>
    <row r="100" spans="1:10" ht="20.25" customHeight="1" x14ac:dyDescent="0.15">
      <c r="B100" s="174"/>
      <c r="C100" s="177" t="s">
        <v>103</v>
      </c>
      <c r="H100" s="172">
        <f ca="1">INDEX(INDIRECT("単価＿施設"&amp;$A$98),1,1)</f>
        <v>0</v>
      </c>
      <c r="I100" s="168" t="s">
        <v>104</v>
      </c>
      <c r="J100" s="211" t="s">
        <v>126</v>
      </c>
    </row>
    <row r="101" spans="1:10" ht="9" customHeight="1" x14ac:dyDescent="0.15">
      <c r="B101" s="174"/>
      <c r="C101" s="176"/>
      <c r="H101" s="173"/>
    </row>
    <row r="102" spans="1:10" ht="19.5" x14ac:dyDescent="0.15">
      <c r="B102" s="174"/>
      <c r="C102" s="176" t="s">
        <v>102</v>
      </c>
      <c r="H102" s="173"/>
    </row>
    <row r="103" spans="1:10" ht="18" customHeight="1" x14ac:dyDescent="0.15">
      <c r="B103" s="174"/>
      <c r="C103" s="176"/>
      <c r="F103" s="171" t="s">
        <v>106</v>
      </c>
      <c r="H103" s="172">
        <f ca="1">INDEX(INDIRECT("単価＿施設"&amp;$A$98),2,1)</f>
        <v>0</v>
      </c>
      <c r="I103" s="168" t="s">
        <v>105</v>
      </c>
      <c r="J103" s="211" t="s">
        <v>126</v>
      </c>
    </row>
    <row r="104" spans="1:10" ht="18" customHeight="1" x14ac:dyDescent="0.15">
      <c r="B104" s="174"/>
      <c r="C104" s="176"/>
      <c r="F104" s="171" t="s">
        <v>109</v>
      </c>
      <c r="H104" s="172">
        <f ca="1">INDEX(INDIRECT("単価＿施設"&amp;$A$98),3,1)</f>
        <v>0</v>
      </c>
      <c r="I104" s="168" t="s">
        <v>105</v>
      </c>
      <c r="J104" s="211" t="s">
        <v>126</v>
      </c>
    </row>
    <row r="105" spans="1:10" ht="18" customHeight="1" x14ac:dyDescent="0.15">
      <c r="B105" s="174"/>
      <c r="C105" s="176"/>
      <c r="F105" s="171" t="s">
        <v>108</v>
      </c>
      <c r="H105" s="172">
        <f ca="1">INDEX(INDIRECT("単価＿施設"&amp;$A$98),4,1)</f>
        <v>0</v>
      </c>
      <c r="I105" s="168" t="s">
        <v>105</v>
      </c>
      <c r="J105" s="211" t="s">
        <v>126</v>
      </c>
    </row>
    <row r="106" spans="1:10" ht="18" customHeight="1" x14ac:dyDescent="0.15">
      <c r="B106" s="174"/>
      <c r="C106" s="176"/>
      <c r="F106" s="171" t="s">
        <v>107</v>
      </c>
      <c r="H106" s="172">
        <f ca="1">INDEX(INDIRECT("単価＿施設"&amp;$A$98),5,1)</f>
        <v>0</v>
      </c>
      <c r="I106" s="168" t="s">
        <v>105</v>
      </c>
      <c r="J106" s="211" t="s">
        <v>126</v>
      </c>
    </row>
    <row r="107" spans="1:10" ht="7.5" customHeight="1" x14ac:dyDescent="0.15">
      <c r="B107" s="174"/>
      <c r="C107" s="176"/>
      <c r="H107" s="173"/>
    </row>
    <row r="108" spans="1:10" ht="18" customHeight="1" x14ac:dyDescent="0.15">
      <c r="B108" s="174"/>
      <c r="C108" s="176" t="s">
        <v>110</v>
      </c>
      <c r="H108" s="172">
        <f ca="1">INDEX(INDIRECT("単価＿施設"&amp;$A$98),6,1)</f>
        <v>0</v>
      </c>
      <c r="I108" s="168" t="s">
        <v>104</v>
      </c>
      <c r="J108" s="211" t="s">
        <v>126</v>
      </c>
    </row>
    <row r="109" spans="1:10" x14ac:dyDescent="0.15">
      <c r="B109" s="178"/>
      <c r="C109" s="170"/>
      <c r="D109" s="170"/>
      <c r="E109" s="170"/>
      <c r="F109" s="170"/>
      <c r="G109" s="170"/>
      <c r="H109" s="170"/>
      <c r="I109" s="170"/>
      <c r="J109" s="170"/>
    </row>
    <row r="110" spans="1:10" ht="6.75" customHeight="1" x14ac:dyDescent="0.15">
      <c r="J110" s="170"/>
    </row>
    <row r="111" spans="1:10" ht="21.75" customHeight="1" x14ac:dyDescent="0.15">
      <c r="A111" s="188">
        <v>9</v>
      </c>
      <c r="B111" s="182"/>
      <c r="C111" s="183" t="s">
        <v>197</v>
      </c>
      <c r="D111" s="184"/>
      <c r="E111" s="184"/>
      <c r="F111" s="184"/>
      <c r="G111" s="184"/>
      <c r="H111" s="184"/>
      <c r="I111" s="184"/>
    </row>
    <row r="112" spans="1:10" x14ac:dyDescent="0.15">
      <c r="B112" s="174"/>
      <c r="C112" s="176"/>
    </row>
    <row r="113" spans="1:10" ht="20.25" customHeight="1" x14ac:dyDescent="0.15">
      <c r="B113" s="174"/>
      <c r="C113" s="177" t="s">
        <v>103</v>
      </c>
      <c r="H113" s="172">
        <f ca="1">INDEX(INDIRECT("単価＿施設"&amp;$A$111),1,1)</f>
        <v>0</v>
      </c>
      <c r="I113" s="168" t="s">
        <v>104</v>
      </c>
      <c r="J113" s="211" t="s">
        <v>126</v>
      </c>
    </row>
    <row r="114" spans="1:10" ht="9" customHeight="1" x14ac:dyDescent="0.15">
      <c r="B114" s="174"/>
      <c r="C114" s="176"/>
      <c r="H114" s="173"/>
    </row>
    <row r="115" spans="1:10" ht="19.5" x14ac:dyDescent="0.15">
      <c r="B115" s="174"/>
      <c r="C115" s="176" t="s">
        <v>102</v>
      </c>
      <c r="H115" s="173"/>
    </row>
    <row r="116" spans="1:10" ht="18" customHeight="1" x14ac:dyDescent="0.15">
      <c r="B116" s="174"/>
      <c r="C116" s="176"/>
      <c r="F116" s="171" t="s">
        <v>106</v>
      </c>
      <c r="H116" s="172">
        <f ca="1">INDEX(INDIRECT("単価＿施設"&amp;$A$111),2,1)</f>
        <v>0</v>
      </c>
      <c r="I116" s="168" t="s">
        <v>105</v>
      </c>
      <c r="J116" s="211" t="s">
        <v>126</v>
      </c>
    </row>
    <row r="117" spans="1:10" ht="18" customHeight="1" x14ac:dyDescent="0.15">
      <c r="B117" s="174"/>
      <c r="C117" s="176"/>
      <c r="F117" s="171" t="s">
        <v>109</v>
      </c>
      <c r="H117" s="172">
        <f ca="1">INDEX(INDIRECT("単価＿施設"&amp;$A$111),3,1)</f>
        <v>0</v>
      </c>
      <c r="I117" s="168" t="s">
        <v>105</v>
      </c>
      <c r="J117" s="211" t="s">
        <v>126</v>
      </c>
    </row>
    <row r="118" spans="1:10" ht="18" customHeight="1" x14ac:dyDescent="0.15">
      <c r="B118" s="174"/>
      <c r="C118" s="176"/>
      <c r="F118" s="171" t="s">
        <v>108</v>
      </c>
      <c r="H118" s="172">
        <f ca="1">INDEX(INDIRECT("単価＿施設"&amp;$A$111),4,1)</f>
        <v>0</v>
      </c>
      <c r="I118" s="168" t="s">
        <v>105</v>
      </c>
      <c r="J118" s="211" t="s">
        <v>126</v>
      </c>
    </row>
    <row r="119" spans="1:10" ht="18" customHeight="1" x14ac:dyDescent="0.15">
      <c r="B119" s="174"/>
      <c r="C119" s="176"/>
      <c r="F119" s="171" t="s">
        <v>107</v>
      </c>
      <c r="H119" s="172">
        <f ca="1">INDEX(INDIRECT("単価＿施設"&amp;$A$111),5,1)</f>
        <v>0</v>
      </c>
      <c r="I119" s="168" t="s">
        <v>105</v>
      </c>
      <c r="J119" s="211" t="s">
        <v>126</v>
      </c>
    </row>
    <row r="120" spans="1:10" ht="7.5" customHeight="1" x14ac:dyDescent="0.15">
      <c r="B120" s="174"/>
      <c r="C120" s="176"/>
      <c r="H120" s="173"/>
    </row>
    <row r="121" spans="1:10" ht="18" customHeight="1" x14ac:dyDescent="0.15">
      <c r="B121" s="174"/>
      <c r="C121" s="176" t="s">
        <v>110</v>
      </c>
      <c r="H121" s="172">
        <f ca="1">INDEX(INDIRECT("単価＿施設"&amp;$A$111),6,1)</f>
        <v>0</v>
      </c>
      <c r="I121" s="168" t="s">
        <v>104</v>
      </c>
      <c r="J121" s="211" t="s">
        <v>126</v>
      </c>
    </row>
    <row r="122" spans="1:10" x14ac:dyDescent="0.15">
      <c r="B122" s="178"/>
      <c r="C122" s="170"/>
      <c r="D122" s="170"/>
      <c r="E122" s="170"/>
      <c r="F122" s="170"/>
      <c r="G122" s="170"/>
      <c r="H122" s="170"/>
      <c r="I122" s="170"/>
      <c r="J122" s="170"/>
    </row>
    <row r="123" spans="1:10" ht="6.75" customHeight="1" x14ac:dyDescent="0.15">
      <c r="J123" s="210"/>
    </row>
    <row r="124" spans="1:10" ht="21.75" customHeight="1" x14ac:dyDescent="0.15">
      <c r="A124" s="188">
        <v>10</v>
      </c>
      <c r="B124" s="182"/>
      <c r="C124" s="183" t="s">
        <v>198</v>
      </c>
      <c r="D124" s="184"/>
      <c r="E124" s="184"/>
      <c r="F124" s="184"/>
      <c r="G124" s="184"/>
      <c r="H124" s="184"/>
      <c r="I124" s="184"/>
    </row>
    <row r="125" spans="1:10" x14ac:dyDescent="0.15">
      <c r="B125" s="174"/>
      <c r="C125" s="176"/>
    </row>
    <row r="126" spans="1:10" ht="20.25" customHeight="1" x14ac:dyDescent="0.15">
      <c r="B126" s="174"/>
      <c r="C126" s="177" t="s">
        <v>103</v>
      </c>
      <c r="H126" s="172">
        <f ca="1">INDEX(INDIRECT("単価＿施設"&amp;$A$124),1,1)</f>
        <v>0</v>
      </c>
      <c r="I126" s="168" t="s">
        <v>104</v>
      </c>
      <c r="J126" s="211" t="s">
        <v>126</v>
      </c>
    </row>
    <row r="127" spans="1:10" ht="9" customHeight="1" x14ac:dyDescent="0.15">
      <c r="B127" s="174"/>
      <c r="C127" s="176"/>
      <c r="H127" s="173"/>
    </row>
    <row r="128" spans="1:10" ht="19.5" x14ac:dyDescent="0.15">
      <c r="B128" s="174"/>
      <c r="C128" s="176" t="s">
        <v>102</v>
      </c>
      <c r="H128" s="173"/>
    </row>
    <row r="129" spans="1:10" ht="18" customHeight="1" x14ac:dyDescent="0.15">
      <c r="B129" s="174"/>
      <c r="C129" s="176"/>
      <c r="F129" s="171" t="s">
        <v>106</v>
      </c>
      <c r="H129" s="172">
        <f ca="1">INDEX(INDIRECT("単価＿施設"&amp;$A$124),2,1)</f>
        <v>0</v>
      </c>
      <c r="I129" s="168" t="s">
        <v>105</v>
      </c>
      <c r="J129" s="211" t="s">
        <v>126</v>
      </c>
    </row>
    <row r="130" spans="1:10" ht="18" customHeight="1" x14ac:dyDescent="0.15">
      <c r="B130" s="174"/>
      <c r="C130" s="176"/>
      <c r="F130" s="171" t="s">
        <v>109</v>
      </c>
      <c r="H130" s="172">
        <f ca="1">INDEX(INDIRECT("単価＿施設"&amp;$A$124),3,1)</f>
        <v>0</v>
      </c>
      <c r="I130" s="168" t="s">
        <v>105</v>
      </c>
      <c r="J130" s="211" t="s">
        <v>126</v>
      </c>
    </row>
    <row r="131" spans="1:10" ht="18" customHeight="1" x14ac:dyDescent="0.15">
      <c r="B131" s="174"/>
      <c r="C131" s="176"/>
      <c r="F131" s="171" t="s">
        <v>108</v>
      </c>
      <c r="H131" s="172">
        <f ca="1">INDEX(INDIRECT("単価＿施設"&amp;$A$124),4,1)</f>
        <v>0</v>
      </c>
      <c r="I131" s="168" t="s">
        <v>105</v>
      </c>
      <c r="J131" s="211" t="s">
        <v>126</v>
      </c>
    </row>
    <row r="132" spans="1:10" ht="18" customHeight="1" x14ac:dyDescent="0.15">
      <c r="B132" s="174"/>
      <c r="C132" s="176"/>
      <c r="F132" s="171" t="s">
        <v>107</v>
      </c>
      <c r="H132" s="172">
        <f ca="1">INDEX(INDIRECT("単価＿施設"&amp;$A$124),5,1)</f>
        <v>0</v>
      </c>
      <c r="I132" s="168" t="s">
        <v>105</v>
      </c>
      <c r="J132" s="211" t="s">
        <v>126</v>
      </c>
    </row>
    <row r="133" spans="1:10" ht="7.5" customHeight="1" x14ac:dyDescent="0.15">
      <c r="B133" s="174"/>
      <c r="C133" s="176"/>
      <c r="H133" s="173"/>
    </row>
    <row r="134" spans="1:10" ht="18" customHeight="1" x14ac:dyDescent="0.15">
      <c r="B134" s="174"/>
      <c r="C134" s="176" t="s">
        <v>110</v>
      </c>
      <c r="H134" s="172">
        <f ca="1">INDEX(INDIRECT("単価＿施設"&amp;$A$124),6,1)</f>
        <v>0</v>
      </c>
      <c r="I134" s="168" t="s">
        <v>104</v>
      </c>
      <c r="J134" s="211" t="s">
        <v>126</v>
      </c>
    </row>
    <row r="135" spans="1:10" x14ac:dyDescent="0.15">
      <c r="B135" s="178"/>
      <c r="C135" s="170"/>
      <c r="D135" s="170"/>
      <c r="E135" s="170"/>
      <c r="F135" s="170"/>
      <c r="G135" s="170"/>
      <c r="H135" s="170"/>
      <c r="I135" s="170"/>
      <c r="J135" s="170"/>
    </row>
    <row r="136" spans="1:10" ht="6.75" customHeight="1" x14ac:dyDescent="0.15">
      <c r="J136" s="210"/>
    </row>
    <row r="137" spans="1:10" ht="21.75" customHeight="1" x14ac:dyDescent="0.15">
      <c r="A137" s="188">
        <v>11</v>
      </c>
      <c r="B137" s="182"/>
      <c r="C137" s="183" t="s">
        <v>199</v>
      </c>
      <c r="D137" s="184"/>
      <c r="E137" s="184"/>
      <c r="F137" s="184"/>
      <c r="G137" s="184"/>
      <c r="H137" s="184"/>
      <c r="I137" s="184"/>
    </row>
    <row r="138" spans="1:10" x14ac:dyDescent="0.15">
      <c r="B138" s="174"/>
      <c r="C138" s="176"/>
    </row>
    <row r="139" spans="1:10" ht="20.25" customHeight="1" x14ac:dyDescent="0.15">
      <c r="B139" s="174"/>
      <c r="C139" s="177" t="s">
        <v>103</v>
      </c>
      <c r="H139" s="172">
        <f ca="1">INDEX(INDIRECT("単価＿施設"&amp;$A$137),1,1)</f>
        <v>0</v>
      </c>
      <c r="I139" s="168" t="s">
        <v>104</v>
      </c>
      <c r="J139" s="211" t="s">
        <v>126</v>
      </c>
    </row>
    <row r="140" spans="1:10" ht="9" customHeight="1" x14ac:dyDescent="0.15">
      <c r="B140" s="174"/>
      <c r="C140" s="176"/>
      <c r="H140" s="173"/>
    </row>
    <row r="141" spans="1:10" ht="19.5" x14ac:dyDescent="0.15">
      <c r="B141" s="174"/>
      <c r="C141" s="176" t="s">
        <v>102</v>
      </c>
      <c r="H141" s="173"/>
    </row>
    <row r="142" spans="1:10" ht="18" customHeight="1" x14ac:dyDescent="0.15">
      <c r="B142" s="174"/>
      <c r="C142" s="176"/>
      <c r="F142" s="171" t="s">
        <v>106</v>
      </c>
      <c r="H142" s="172">
        <f ca="1">INDEX(INDIRECT("単価＿施設"&amp;$A$137),2,1)</f>
        <v>0</v>
      </c>
      <c r="I142" s="168" t="s">
        <v>105</v>
      </c>
      <c r="J142" s="211" t="s">
        <v>126</v>
      </c>
    </row>
    <row r="143" spans="1:10" ht="18" customHeight="1" x14ac:dyDescent="0.15">
      <c r="B143" s="174"/>
      <c r="C143" s="176"/>
      <c r="F143" s="171" t="s">
        <v>109</v>
      </c>
      <c r="H143" s="172">
        <f ca="1">INDEX(INDIRECT("単価＿施設"&amp;$A$137),3,1)</f>
        <v>0</v>
      </c>
      <c r="I143" s="168" t="s">
        <v>105</v>
      </c>
      <c r="J143" s="211" t="s">
        <v>126</v>
      </c>
    </row>
    <row r="144" spans="1:10" ht="18" customHeight="1" x14ac:dyDescent="0.15">
      <c r="B144" s="174"/>
      <c r="C144" s="176"/>
      <c r="F144" s="171" t="s">
        <v>108</v>
      </c>
      <c r="H144" s="172">
        <f ca="1">INDEX(INDIRECT("単価＿施設"&amp;$A$137),4,1)</f>
        <v>0</v>
      </c>
      <c r="I144" s="168" t="s">
        <v>105</v>
      </c>
      <c r="J144" s="211" t="s">
        <v>126</v>
      </c>
    </row>
    <row r="145" spans="1:10" ht="18" customHeight="1" x14ac:dyDescent="0.15">
      <c r="B145" s="174"/>
      <c r="C145" s="176"/>
      <c r="F145" s="171" t="s">
        <v>107</v>
      </c>
      <c r="H145" s="172">
        <f ca="1">INDEX(INDIRECT("単価＿施設"&amp;$A$137),5,1)</f>
        <v>0</v>
      </c>
      <c r="I145" s="168" t="s">
        <v>105</v>
      </c>
      <c r="J145" s="211" t="s">
        <v>126</v>
      </c>
    </row>
    <row r="146" spans="1:10" ht="7.5" customHeight="1" x14ac:dyDescent="0.15">
      <c r="B146" s="174"/>
      <c r="C146" s="176"/>
      <c r="H146" s="173"/>
    </row>
    <row r="147" spans="1:10" ht="18" customHeight="1" x14ac:dyDescent="0.15">
      <c r="B147" s="174"/>
      <c r="C147" s="176" t="s">
        <v>110</v>
      </c>
      <c r="H147" s="172">
        <f ca="1">INDEX(INDIRECT("単価＿施設"&amp;$A$137),6,1)</f>
        <v>0</v>
      </c>
      <c r="I147" s="168" t="s">
        <v>104</v>
      </c>
      <c r="J147" s="211" t="s">
        <v>126</v>
      </c>
    </row>
    <row r="148" spans="1:10" x14ac:dyDescent="0.15">
      <c r="B148" s="178"/>
      <c r="C148" s="170"/>
      <c r="D148" s="170"/>
      <c r="E148" s="170"/>
      <c r="F148" s="170"/>
      <c r="G148" s="170"/>
      <c r="H148" s="170"/>
      <c r="I148" s="170"/>
      <c r="J148" s="170"/>
    </row>
    <row r="149" spans="1:10" ht="6.75" customHeight="1" x14ac:dyDescent="0.15">
      <c r="J149" s="210"/>
    </row>
    <row r="150" spans="1:10" ht="21.75" customHeight="1" x14ac:dyDescent="0.15">
      <c r="A150" s="188">
        <v>12</v>
      </c>
      <c r="B150" s="182"/>
      <c r="C150" s="183" t="s">
        <v>200</v>
      </c>
      <c r="D150" s="184"/>
      <c r="E150" s="184"/>
      <c r="F150" s="184"/>
      <c r="G150" s="184"/>
      <c r="H150" s="184"/>
      <c r="I150" s="184"/>
    </row>
    <row r="151" spans="1:10" x14ac:dyDescent="0.15">
      <c r="B151" s="174"/>
      <c r="C151" s="176"/>
    </row>
    <row r="152" spans="1:10" ht="20.25" customHeight="1" x14ac:dyDescent="0.15">
      <c r="B152" s="174"/>
      <c r="C152" s="177" t="s">
        <v>103</v>
      </c>
      <c r="H152" s="172">
        <f ca="1">INDEX(INDIRECT("単価＿施設"&amp;$A$150),1,1)</f>
        <v>0</v>
      </c>
      <c r="I152" s="168" t="s">
        <v>104</v>
      </c>
      <c r="J152" s="211" t="s">
        <v>126</v>
      </c>
    </row>
    <row r="153" spans="1:10" ht="9" customHeight="1" x14ac:dyDescent="0.15">
      <c r="B153" s="174"/>
      <c r="C153" s="176"/>
      <c r="H153" s="173"/>
    </row>
    <row r="154" spans="1:10" ht="19.5" x14ac:dyDescent="0.15">
      <c r="B154" s="174"/>
      <c r="C154" s="176" t="s">
        <v>102</v>
      </c>
      <c r="H154" s="173"/>
    </row>
    <row r="155" spans="1:10" ht="18" customHeight="1" x14ac:dyDescent="0.15">
      <c r="B155" s="174"/>
      <c r="C155" s="176"/>
      <c r="F155" s="171" t="s">
        <v>106</v>
      </c>
      <c r="H155" s="172">
        <f ca="1">INDEX(INDIRECT("単価＿施設"&amp;$A$150),2,1)</f>
        <v>0</v>
      </c>
      <c r="I155" s="168" t="s">
        <v>105</v>
      </c>
      <c r="J155" s="211" t="s">
        <v>126</v>
      </c>
    </row>
    <row r="156" spans="1:10" ht="18" customHeight="1" x14ac:dyDescent="0.15">
      <c r="B156" s="174"/>
      <c r="C156" s="176"/>
      <c r="F156" s="171" t="s">
        <v>109</v>
      </c>
      <c r="H156" s="172">
        <f ca="1">INDEX(INDIRECT("単価＿施設"&amp;$A$150),3,1)</f>
        <v>0</v>
      </c>
      <c r="I156" s="168" t="s">
        <v>105</v>
      </c>
      <c r="J156" s="211" t="s">
        <v>126</v>
      </c>
    </row>
    <row r="157" spans="1:10" ht="18" customHeight="1" x14ac:dyDescent="0.15">
      <c r="B157" s="174"/>
      <c r="C157" s="176"/>
      <c r="F157" s="171" t="s">
        <v>108</v>
      </c>
      <c r="H157" s="172">
        <f ca="1">INDEX(INDIRECT("単価＿施設"&amp;$A$150),4,1)</f>
        <v>0</v>
      </c>
      <c r="I157" s="168" t="s">
        <v>105</v>
      </c>
      <c r="J157" s="211" t="s">
        <v>126</v>
      </c>
    </row>
    <row r="158" spans="1:10" ht="18" customHeight="1" x14ac:dyDescent="0.15">
      <c r="B158" s="174"/>
      <c r="C158" s="176"/>
      <c r="F158" s="171" t="s">
        <v>107</v>
      </c>
      <c r="H158" s="172">
        <f ca="1">INDEX(INDIRECT("単価＿施設"&amp;$A$150),5,1)</f>
        <v>0</v>
      </c>
      <c r="I158" s="168" t="s">
        <v>105</v>
      </c>
      <c r="J158" s="211" t="s">
        <v>126</v>
      </c>
    </row>
    <row r="159" spans="1:10" ht="7.5" customHeight="1" x14ac:dyDescent="0.15">
      <c r="B159" s="174"/>
      <c r="C159" s="176"/>
      <c r="H159" s="173"/>
    </row>
    <row r="160" spans="1:10" ht="18" customHeight="1" x14ac:dyDescent="0.15">
      <c r="B160" s="174"/>
      <c r="C160" s="176" t="s">
        <v>110</v>
      </c>
      <c r="H160" s="172">
        <f ca="1">INDEX(INDIRECT("単価＿施設"&amp;$A$150),6,1)</f>
        <v>0</v>
      </c>
      <c r="I160" s="168" t="s">
        <v>104</v>
      </c>
      <c r="J160" s="211" t="s">
        <v>126</v>
      </c>
    </row>
    <row r="161" spans="1:10" x14ac:dyDescent="0.15">
      <c r="B161" s="178"/>
      <c r="C161" s="170"/>
      <c r="D161" s="170"/>
      <c r="E161" s="170"/>
      <c r="F161" s="170"/>
      <c r="G161" s="170"/>
      <c r="H161" s="170"/>
      <c r="I161" s="170"/>
      <c r="J161" s="170"/>
    </row>
    <row r="162" spans="1:10" ht="6.75" customHeight="1" x14ac:dyDescent="0.15">
      <c r="J162" s="210"/>
    </row>
    <row r="163" spans="1:10" ht="21.75" customHeight="1" x14ac:dyDescent="0.15">
      <c r="A163" s="188">
        <v>13</v>
      </c>
      <c r="B163" s="182"/>
      <c r="C163" s="183" t="s">
        <v>201</v>
      </c>
      <c r="D163" s="184"/>
      <c r="E163" s="184"/>
      <c r="F163" s="184"/>
      <c r="G163" s="184"/>
      <c r="H163" s="184"/>
      <c r="I163" s="184"/>
    </row>
    <row r="164" spans="1:10" x14ac:dyDescent="0.15">
      <c r="B164" s="174"/>
      <c r="C164" s="176"/>
    </row>
    <row r="165" spans="1:10" ht="20.25" customHeight="1" x14ac:dyDescent="0.15">
      <c r="B165" s="174"/>
      <c r="C165" s="177" t="s">
        <v>103</v>
      </c>
      <c r="H165" s="172">
        <f ca="1">INDEX(INDIRECT("単価＿施設"&amp;$A$163),1,1)</f>
        <v>0</v>
      </c>
      <c r="I165" s="168" t="s">
        <v>104</v>
      </c>
      <c r="J165" s="211" t="s">
        <v>126</v>
      </c>
    </row>
    <row r="166" spans="1:10" ht="9" customHeight="1" x14ac:dyDescent="0.15">
      <c r="B166" s="174"/>
      <c r="C166" s="176"/>
      <c r="H166" s="173"/>
    </row>
    <row r="167" spans="1:10" ht="19.5" x14ac:dyDescent="0.15">
      <c r="B167" s="174"/>
      <c r="C167" s="176" t="s">
        <v>102</v>
      </c>
      <c r="H167" s="173"/>
    </row>
    <row r="168" spans="1:10" ht="18" customHeight="1" x14ac:dyDescent="0.15">
      <c r="B168" s="174"/>
      <c r="C168" s="176"/>
      <c r="F168" s="171" t="s">
        <v>106</v>
      </c>
      <c r="H168" s="172">
        <f ca="1">INDEX(INDIRECT("単価＿施設"&amp;$A$163),2,1)</f>
        <v>0</v>
      </c>
      <c r="I168" s="168" t="s">
        <v>105</v>
      </c>
      <c r="J168" s="211" t="s">
        <v>126</v>
      </c>
    </row>
    <row r="169" spans="1:10" ht="18" customHeight="1" x14ac:dyDescent="0.15">
      <c r="B169" s="174"/>
      <c r="C169" s="176"/>
      <c r="F169" s="171" t="s">
        <v>109</v>
      </c>
      <c r="H169" s="172">
        <f ca="1">INDEX(INDIRECT("単価＿施設"&amp;$A$163),3,1)</f>
        <v>0</v>
      </c>
      <c r="I169" s="168" t="s">
        <v>105</v>
      </c>
      <c r="J169" s="211" t="s">
        <v>126</v>
      </c>
    </row>
    <row r="170" spans="1:10" ht="18" customHeight="1" x14ac:dyDescent="0.15">
      <c r="B170" s="174"/>
      <c r="C170" s="176"/>
      <c r="F170" s="171" t="s">
        <v>108</v>
      </c>
      <c r="H170" s="172">
        <f ca="1">INDEX(INDIRECT("単価＿施設"&amp;$A$163),4,1)</f>
        <v>0</v>
      </c>
      <c r="I170" s="168" t="s">
        <v>105</v>
      </c>
      <c r="J170" s="211" t="s">
        <v>126</v>
      </c>
    </row>
    <row r="171" spans="1:10" ht="18" customHeight="1" x14ac:dyDescent="0.15">
      <c r="B171" s="174"/>
      <c r="C171" s="176"/>
      <c r="F171" s="171" t="s">
        <v>107</v>
      </c>
      <c r="H171" s="172">
        <f ca="1">INDEX(INDIRECT("単価＿施設"&amp;$A$163),5,1)</f>
        <v>0</v>
      </c>
      <c r="I171" s="168" t="s">
        <v>105</v>
      </c>
      <c r="J171" s="211" t="s">
        <v>126</v>
      </c>
    </row>
    <row r="172" spans="1:10" ht="7.5" customHeight="1" x14ac:dyDescent="0.15">
      <c r="B172" s="174"/>
      <c r="C172" s="176"/>
      <c r="H172" s="173"/>
    </row>
    <row r="173" spans="1:10" ht="18" customHeight="1" x14ac:dyDescent="0.15">
      <c r="B173" s="174"/>
      <c r="C173" s="176" t="s">
        <v>110</v>
      </c>
      <c r="H173" s="172">
        <f ca="1">INDEX(INDIRECT("単価＿施設"&amp;$A$163),6,1)</f>
        <v>0</v>
      </c>
      <c r="I173" s="168" t="s">
        <v>104</v>
      </c>
      <c r="J173" s="211" t="s">
        <v>126</v>
      </c>
    </row>
    <row r="174" spans="1:10" x14ac:dyDescent="0.15">
      <c r="B174" s="178"/>
      <c r="C174" s="170"/>
      <c r="D174" s="170"/>
      <c r="E174" s="170"/>
      <c r="F174" s="170"/>
      <c r="G174" s="170"/>
      <c r="H174" s="170"/>
      <c r="I174" s="170"/>
      <c r="J174" s="170"/>
    </row>
    <row r="175" spans="1:10" ht="6.75" customHeight="1" x14ac:dyDescent="0.15"/>
    <row r="177" spans="1:1" x14ac:dyDescent="0.15">
      <c r="A177" s="23" t="s">
        <v>10</v>
      </c>
    </row>
    <row r="178" spans="1:1" x14ac:dyDescent="0.15">
      <c r="A178" s="26" t="s">
        <v>62</v>
      </c>
    </row>
    <row r="179" spans="1:1" x14ac:dyDescent="0.15">
      <c r="A179" s="23" t="s">
        <v>11</v>
      </c>
    </row>
    <row r="180" spans="1:1" x14ac:dyDescent="0.15">
      <c r="A180" s="26" t="s">
        <v>63</v>
      </c>
    </row>
    <row r="181" spans="1:1" x14ac:dyDescent="0.15">
      <c r="A181" s="26" t="s">
        <v>64</v>
      </c>
    </row>
    <row r="182" spans="1:1" x14ac:dyDescent="0.15">
      <c r="A182" s="26" t="s">
        <v>65</v>
      </c>
    </row>
    <row r="183" spans="1:1" x14ac:dyDescent="0.15">
      <c r="A183" s="26" t="s">
        <v>66</v>
      </c>
    </row>
    <row r="185" spans="1:1" x14ac:dyDescent="0.15">
      <c r="A185" s="26" t="s">
        <v>70</v>
      </c>
    </row>
    <row r="186" spans="1:1" x14ac:dyDescent="0.15">
      <c r="A186" s="26" t="s">
        <v>71</v>
      </c>
    </row>
  </sheetData>
  <sheetProtection algorithmName="SHA-512" hashValue="lhdShiB/K7C4VVSQPNykC5RtPVGegCwh5sys0nHnMkjwz5ph4ONL9+A7xucJiFeZZKfZRaLcGQGYzW1sWFRoAQ==" saltValue="pQWGRINzSb2UDKcxuQovwg==" spinCount="100000" sheet="1" objects="1" scenarios="1"/>
  <phoneticPr fontId="5"/>
  <printOptions horizontalCentered="1"/>
  <pageMargins left="1.1023622047244095" right="0.31496062992125984" top="0.55118110236220474" bottom="0.55118110236220474" header="0.19685039370078741" footer="0.19685039370078741"/>
  <pageSetup paperSize="9" scale="83" orientation="portrait" r:id="rId1"/>
  <rowBreaks count="3" manualBreakCount="3">
    <brk id="57" max="9" man="1"/>
    <brk id="109" max="9" man="1"/>
    <brk id="16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29</vt:i4>
      </vt:variant>
    </vt:vector>
  </HeadingPairs>
  <TitlesOfParts>
    <vt:vector size="31" baseType="lpstr">
      <vt:lpstr>入札金額積算内訳書</vt:lpstr>
      <vt:lpstr>契約書明細</vt:lpstr>
      <vt:lpstr>契約書明細!Print_Area</vt:lpstr>
      <vt:lpstr>入札金額積算内訳書!Print_Area</vt:lpstr>
      <vt:lpstr>契約書明細!Print_Titles</vt:lpstr>
      <vt:lpstr>単価＿施設1</vt:lpstr>
      <vt:lpstr>単価＿施設10</vt:lpstr>
      <vt:lpstr>単価＿施設11</vt:lpstr>
      <vt:lpstr>単価＿施設12</vt:lpstr>
      <vt:lpstr>単価＿施設13</vt:lpstr>
      <vt:lpstr>単価＿施設2</vt:lpstr>
      <vt:lpstr>単価＿施設3</vt:lpstr>
      <vt:lpstr>単価＿施設4</vt:lpstr>
      <vt:lpstr>単価＿施設5</vt:lpstr>
      <vt:lpstr>単価＿施設6</vt:lpstr>
      <vt:lpstr>単価＿施設7</vt:lpstr>
      <vt:lpstr>単価＿施設8</vt:lpstr>
      <vt:lpstr>単価＿施設9</vt:lpstr>
      <vt:lpstr>電力量＿施設1</vt:lpstr>
      <vt:lpstr>電力量＿施設10</vt:lpstr>
      <vt:lpstr>電力量＿施設11</vt:lpstr>
      <vt:lpstr>電力量＿施設12</vt:lpstr>
      <vt:lpstr>電力量＿施設13</vt:lpstr>
      <vt:lpstr>電力量＿施設2</vt:lpstr>
      <vt:lpstr>電力量＿施設3</vt:lpstr>
      <vt:lpstr>電力量＿施設4</vt:lpstr>
      <vt:lpstr>電力量＿施設5</vt:lpstr>
      <vt:lpstr>電力量＿施設6</vt:lpstr>
      <vt:lpstr>電力量＿施設7</vt:lpstr>
      <vt:lpstr>電力量＿施設8</vt:lpstr>
      <vt:lpstr>電力量＿施設9</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仙台市</cp:lastModifiedBy>
  <cp:lastPrinted>2020-10-26T06:27:28Z</cp:lastPrinted>
  <dcterms:created xsi:type="dcterms:W3CDTF">2012-05-21T05:56:21Z</dcterms:created>
  <dcterms:modified xsi:type="dcterms:W3CDTF">2020-11-24T01:09:10Z</dcterms:modified>
</cp:coreProperties>
</file>